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Sund hjortevald\2019\"/>
    </mc:Choice>
  </mc:AlternateContent>
  <xr:revisionPtr revIDLastSave="0" documentId="13_ncr:1_{132E9E0D-401C-4E25-97E9-E76B1FD4911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Budsjett og regnskap 2019" sheetId="1" r:id="rId1"/>
    <sheet name="kontodetaljer" sheetId="2" r:id="rId2"/>
    <sheet name="Grafgrunnlag" sheetId="3" r:id="rId3"/>
  </sheets>
  <calcPr calcId="181029"/>
</workbook>
</file>

<file path=xl/calcChain.xml><?xml version="1.0" encoding="utf-8"?>
<calcChain xmlns="http://schemas.openxmlformats.org/spreadsheetml/2006/main">
  <c r="D17" i="1" l="1"/>
  <c r="H17" i="2" l="1"/>
  <c r="H18" i="2" l="1"/>
  <c r="H19" i="2"/>
  <c r="H20" i="2" l="1"/>
  <c r="H21" i="2"/>
  <c r="H22" i="2"/>
  <c r="H23" i="2" l="1"/>
  <c r="H26" i="2" l="1"/>
  <c r="H24" i="2" l="1"/>
  <c r="H25" i="2"/>
  <c r="H27" i="2"/>
  <c r="D26" i="1" l="1"/>
  <c r="D27" i="1" s="1"/>
  <c r="E26" i="1"/>
  <c r="D15" i="1"/>
  <c r="D7" i="1"/>
  <c r="K61" i="2"/>
  <c r="J61" i="2"/>
  <c r="E63" i="2"/>
  <c r="F63" i="2"/>
  <c r="G63" i="2"/>
  <c r="H63" i="2"/>
  <c r="D63" i="2"/>
  <c r="I63" i="2"/>
  <c r="E61" i="2"/>
  <c r="F61" i="2"/>
  <c r="G61" i="2"/>
  <c r="H61" i="2"/>
  <c r="D61" i="2"/>
  <c r="I61" i="2" s="1"/>
  <c r="I60" i="2"/>
  <c r="H28" i="2"/>
  <c r="H29" i="2"/>
  <c r="U30" i="2"/>
  <c r="H31" i="2"/>
  <c r="H26" i="1"/>
  <c r="E13" i="1"/>
  <c r="E19" i="3" l="1"/>
  <c r="F19" i="3"/>
  <c r="D19" i="3"/>
  <c r="E9" i="3"/>
  <c r="H13" i="1" l="1"/>
  <c r="M32" i="2"/>
  <c r="N32" i="2"/>
  <c r="O32" i="2"/>
  <c r="P32" i="2"/>
  <c r="Q32" i="2"/>
  <c r="R32" i="2"/>
  <c r="S32" i="2"/>
  <c r="T32" i="2"/>
  <c r="U32" i="2"/>
  <c r="L32" i="2"/>
  <c r="H32" i="2"/>
  <c r="I32" i="2"/>
  <c r="J32" i="2"/>
  <c r="K32" i="2"/>
  <c r="I11" i="1" s="1"/>
  <c r="G11" i="1" s="1"/>
  <c r="D7" i="3" s="1"/>
  <c r="G32" i="2"/>
  <c r="E32" i="2"/>
  <c r="D32" i="2"/>
  <c r="I5" i="1" l="1"/>
  <c r="I3" i="1" l="1"/>
  <c r="C30" i="1" l="1"/>
  <c r="G5" i="1" l="1"/>
  <c r="I24" i="1" l="1"/>
  <c r="G24" i="1" s="1"/>
  <c r="D29" i="3" s="1"/>
  <c r="I23" i="1"/>
  <c r="G23" i="1" s="1"/>
  <c r="D28" i="3" s="1"/>
  <c r="I22" i="1"/>
  <c r="G22" i="1" s="1"/>
  <c r="D27" i="3" s="1"/>
  <c r="I21" i="1"/>
  <c r="G21" i="1" s="1"/>
  <c r="D26" i="3" s="1"/>
  <c r="I20" i="1"/>
  <c r="G20" i="1" s="1"/>
  <c r="D25" i="3" s="1"/>
  <c r="I19" i="1"/>
  <c r="G19" i="1" s="1"/>
  <c r="D24" i="3" s="1"/>
  <c r="I18" i="1"/>
  <c r="G18" i="1" s="1"/>
  <c r="D23" i="3" s="1"/>
  <c r="I17" i="1"/>
  <c r="G17" i="1" s="1"/>
  <c r="D22" i="3" s="1"/>
  <c r="I16" i="1"/>
  <c r="G16" i="1" s="1"/>
  <c r="D21" i="3" s="1"/>
  <c r="I15" i="1"/>
  <c r="G15" i="1" s="1"/>
  <c r="D20" i="3" s="1"/>
  <c r="I10" i="1"/>
  <c r="G10" i="1" s="1"/>
  <c r="D6" i="3" s="1"/>
  <c r="I9" i="1"/>
  <c r="G9" i="1" s="1"/>
  <c r="D5" i="3" s="1"/>
  <c r="I8" i="1"/>
  <c r="G8" i="1" s="1"/>
  <c r="D4" i="3" s="1"/>
  <c r="I7" i="1"/>
  <c r="F32" i="2"/>
  <c r="G7" i="1" l="1"/>
  <c r="D3" i="3" s="1"/>
  <c r="D9" i="3" s="1"/>
  <c r="I13" i="1"/>
  <c r="D31" i="3"/>
  <c r="E36" i="2"/>
  <c r="G13" i="1" l="1"/>
  <c r="C31" i="1" s="1"/>
  <c r="D13" i="1"/>
  <c r="J7" i="1"/>
  <c r="J20" i="1"/>
  <c r="J18" i="1"/>
  <c r="J17" i="1"/>
  <c r="K23" i="1" l="1"/>
  <c r="J23" i="1"/>
  <c r="I26" i="1"/>
  <c r="J26" i="1" s="1"/>
  <c r="G26" i="1"/>
  <c r="C32" i="1" s="1"/>
  <c r="C33" i="1" s="1"/>
  <c r="C35" i="1" s="1"/>
  <c r="K22" i="1" l="1"/>
  <c r="K21" i="1"/>
  <c r="K19" i="1"/>
  <c r="K18" i="1"/>
  <c r="K17" i="1"/>
  <c r="K16" i="1"/>
  <c r="K15" i="1"/>
  <c r="K13" i="1"/>
  <c r="K10" i="1"/>
  <c r="K9" i="1"/>
  <c r="K8" i="1"/>
  <c r="K5" i="1"/>
  <c r="C3" i="1"/>
  <c r="J5" i="1"/>
  <c r="J8" i="1"/>
  <c r="J9" i="1"/>
  <c r="J10" i="1"/>
  <c r="J13" i="1"/>
  <c r="J15" i="1"/>
  <c r="J16" i="1"/>
  <c r="J19" i="1"/>
  <c r="J21" i="1"/>
  <c r="J22" i="1"/>
  <c r="K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G18" authorId="0" shapeId="0" xr:uid="{2509683E-F1CB-46F2-BCE5-9A7572513B7A}">
      <text>
        <r>
          <rPr>
            <b/>
            <sz val="9"/>
            <color indexed="81"/>
            <rFont val="Tahoma"/>
            <family val="2"/>
          </rPr>
          <t>Innbet. 1222 - 22 i oblat. Innbet gjelder Steinsland jaktfelt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<sst xmlns="http://schemas.openxmlformats.org/spreadsheetml/2006/main" count="124" uniqueCount="84">
  <si>
    <t>Kontonr</t>
  </si>
  <si>
    <t>KontoNavn</t>
  </si>
  <si>
    <t>Budsjett 2018</t>
  </si>
  <si>
    <t>Regnskap 2018</t>
  </si>
  <si>
    <t>Regnskap 2017</t>
  </si>
  <si>
    <t>Bank</t>
  </si>
  <si>
    <t>Inntekter</t>
  </si>
  <si>
    <t>Fellingsløyver</t>
  </si>
  <si>
    <t>Fellingsløyver 17 - betalt 18</t>
  </si>
  <si>
    <t>Sund kommune, driftstilskudd</t>
  </si>
  <si>
    <t>Tlbakebetalt seminar Sund kom</t>
  </si>
  <si>
    <t>Utgifter</t>
  </si>
  <si>
    <t>Fellingsavgift for fjoråret</t>
  </si>
  <si>
    <t>Annonsekostnader</t>
  </si>
  <si>
    <t>Ettersøksavtale</t>
  </si>
  <si>
    <t>Hjemmeside, porto, rekv.</t>
  </si>
  <si>
    <t>Godtgjørelse, styret</t>
  </si>
  <si>
    <t>Vårtelling</t>
  </si>
  <si>
    <t>Servering møter</t>
  </si>
  <si>
    <t>Kurs/seminar</t>
  </si>
  <si>
    <t>Gaver</t>
  </si>
  <si>
    <t>Kolonne6</t>
  </si>
  <si>
    <t>Sund Hjortevald</t>
  </si>
  <si>
    <t>Status pr:</t>
  </si>
  <si>
    <t>Totalsum:</t>
  </si>
  <si>
    <t>Bankgebyrer</t>
  </si>
  <si>
    <t>Status -saldo, til nå i 2018</t>
  </si>
  <si>
    <t>Bank 01.01.18</t>
  </si>
  <si>
    <t>Kontonavn</t>
  </si>
  <si>
    <t>Kontonummer</t>
  </si>
  <si>
    <t>Bokføringsdato</t>
  </si>
  <si>
    <t>Rentedato</t>
  </si>
  <si>
    <t>Beskrivelse</t>
  </si>
  <si>
    <t>Ut av konto</t>
  </si>
  <si>
    <t>Inn på konto</t>
  </si>
  <si>
    <t>Sum:</t>
  </si>
  <si>
    <t>Saldo pr.</t>
  </si>
  <si>
    <t>Disponibel saldo pr.</t>
  </si>
  <si>
    <t>inntekter</t>
  </si>
  <si>
    <t>Bankonto</t>
  </si>
  <si>
    <t>Aktiva - bankkonto</t>
  </si>
  <si>
    <t>Saldo - bankkonto</t>
  </si>
  <si>
    <t>Inntekter - totalt</t>
  </si>
  <si>
    <t>Utgifter - totalt</t>
  </si>
  <si>
    <t>Beholdning bankkonto</t>
  </si>
  <si>
    <t>Dato</t>
  </si>
  <si>
    <t>Samlet oversikt</t>
  </si>
  <si>
    <t>Saldo</t>
  </si>
  <si>
    <t>Bankkkonto og status-saldo er like:</t>
  </si>
  <si>
    <t>Kreditrenter</t>
  </si>
  <si>
    <t>Startsaldo 01.01.19</t>
  </si>
  <si>
    <t>Budsjett 2019</t>
  </si>
  <si>
    <t>Regnskap 2019</t>
  </si>
  <si>
    <t>Status -saldo, til nå i 2019</t>
  </si>
  <si>
    <t>Prosentvis endr. Regnskap 2018-2019</t>
  </si>
  <si>
    <t>Prosentvis endr. Budsjett 2018-2019</t>
  </si>
  <si>
    <t>Nettgiro fra: Tordis Berge Betalt: 04.01.19</t>
  </si>
  <si>
    <t>Fellingsløyver 18 - betalt 19</t>
  </si>
  <si>
    <t>Nettgiro fra: Sverrer Magnus Kausland Betalt: 15.01.19</t>
  </si>
  <si>
    <t>Nettgiro fra: Tord Toft Betalt: 15.01.19</t>
  </si>
  <si>
    <t>Saldo pr 01.01.2019</t>
  </si>
  <si>
    <t>Pris Transgebyr Nettbank Bedrift</t>
  </si>
  <si>
    <t>Ettersøkshund</t>
  </si>
  <si>
    <t>Admin.avgift</t>
  </si>
  <si>
    <t>Fellingsavgift</t>
  </si>
  <si>
    <t>Budsettgrunnlag</t>
  </si>
  <si>
    <t>Antall fellingsløyver 2019</t>
  </si>
  <si>
    <t>Summer totalt:</t>
  </si>
  <si>
    <t>Fellingsavgifter - innbetaling til kommunen</t>
  </si>
  <si>
    <t>Felte dyr 2018</t>
  </si>
  <si>
    <t>Budsjett 20182</t>
  </si>
  <si>
    <t>Endring Regnskap 2018-2019</t>
  </si>
  <si>
    <t>Endring busjett 2018-2019</t>
  </si>
  <si>
    <t>Nettgiro: Nettgiro fra Håvard Forland Betalt: 16.01.2019</t>
  </si>
  <si>
    <t>Giro Nettgiro fra Arild Karlsen Betalt: 21.01.2019</t>
  </si>
  <si>
    <t>Nettgiro Nettgiro fra: Svein Rune Vorland Betalt: 20.01.19</t>
  </si>
  <si>
    <t>Giro Nettgiro fra Ole Raimund Berge Betalt: 29.01.2019</t>
  </si>
  <si>
    <t>Nettgiro Nettgiro fra Anders Inge Kalve Betalt: 30.01.2019</t>
  </si>
  <si>
    <t>Nettgiro Nettgiro fra Kåre Torsvik Betalt: 31.01.2019</t>
  </si>
  <si>
    <t>Nettgiro Nettgiro fra Nils-Arne Ekerhovd Betalt: 31.01.2019</t>
  </si>
  <si>
    <t>Nettgiro: Nettgiro Kjell Bjarne Samsonsen Betalt: 08.02.2019</t>
  </si>
  <si>
    <t>Giro Nettgiro fra: Tom Eide Knudsen Betalt: 11.02.2019</t>
  </si>
  <si>
    <t>Undersudd:</t>
  </si>
  <si>
    <t>Ettersøksavtalen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</si>
</sst>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16" fillId="0" borderId="0" xfId="0" applyFont="1"/>
    <xf numFmtId="10" fontId="0" fillId="0" borderId="0" xfId="0" applyNumberFormat="1"/>
    <xf numFmtId="14" fontId="0" fillId="0" borderId="0" xfId="0" applyNumberFormat="1"/>
    <xf numFmtId="0" fontId="18" fillId="0" borderId="0" xfId="0" applyFont="1"/>
    <xf numFmtId="0" fontId="0" fillId="0" borderId="10" xfId="0" applyBorder="1"/>
    <xf numFmtId="4" fontId="0" fillId="0" borderId="10" xfId="0" applyNumberFormat="1" applyBorder="1"/>
    <xf numFmtId="4" fontId="16" fillId="0" borderId="10" xfId="0" applyNumberFormat="1" applyFont="1" applyBorder="1"/>
    <xf numFmtId="10" fontId="0" fillId="0" borderId="10" xfId="0" applyNumberFormat="1" applyBorder="1" applyAlignment="1">
      <alignment wrapText="1"/>
    </xf>
    <xf numFmtId="10" fontId="0" fillId="0" borderId="10" xfId="0" applyNumberFormat="1" applyBorder="1"/>
    <xf numFmtId="4" fontId="0" fillId="0" borderId="0" xfId="0" applyNumberFormat="1"/>
    <xf numFmtId="0" fontId="0" fillId="33" borderId="10" xfId="0" applyFill="1" applyBorder="1"/>
    <xf numFmtId="0" fontId="0" fillId="33" borderId="0" xfId="0" applyFill="1"/>
    <xf numFmtId="4" fontId="0" fillId="33" borderId="10" xfId="0" applyNumberFormat="1" applyFill="1" applyBorder="1"/>
    <xf numFmtId="0" fontId="0" fillId="34" borderId="10" xfId="0" applyFill="1" applyBorder="1"/>
    <xf numFmtId="4" fontId="0" fillId="34" borderId="0" xfId="0" applyNumberFormat="1" applyFill="1"/>
    <xf numFmtId="4" fontId="0" fillId="34" borderId="10" xfId="0" applyNumberFormat="1" applyFill="1" applyBorder="1"/>
    <xf numFmtId="0" fontId="0" fillId="0" borderId="10" xfId="0" applyBorder="1" applyAlignment="1">
      <alignment wrapText="1"/>
    </xf>
    <xf numFmtId="4" fontId="16" fillId="35" borderId="10" xfId="0" applyNumberFormat="1" applyFont="1" applyFill="1" applyBorder="1"/>
    <xf numFmtId="4" fontId="16" fillId="36" borderId="1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37" borderId="10" xfId="0" applyFill="1" applyBorder="1"/>
    <xf numFmtId="14" fontId="0" fillId="0" borderId="1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14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21" fillId="0" borderId="10" xfId="0" applyNumberFormat="1" applyFont="1" applyBorder="1"/>
    <xf numFmtId="21" fontId="0" fillId="0" borderId="0" xfId="0" applyNumberFormat="1"/>
    <xf numFmtId="0" fontId="16" fillId="0" borderId="10" xfId="0" applyFont="1" applyBorder="1"/>
    <xf numFmtId="0" fontId="0" fillId="38" borderId="10" xfId="0" applyFill="1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37" borderId="11" xfId="0" applyFill="1" applyBorder="1"/>
    <xf numFmtId="0" fontId="0" fillId="37" borderId="12" xfId="0" applyFill="1" applyBorder="1"/>
    <xf numFmtId="4" fontId="0" fillId="37" borderId="10" xfId="0" applyNumberFormat="1" applyFill="1" applyBorder="1"/>
    <xf numFmtId="0" fontId="16" fillId="0" borderId="12" xfId="0" applyFont="1" applyBorder="1"/>
    <xf numFmtId="4" fontId="16" fillId="37" borderId="10" xfId="0" applyNumberFormat="1" applyFont="1" applyFill="1" applyBorder="1"/>
    <xf numFmtId="0" fontId="0" fillId="37" borderId="0" xfId="0" applyFill="1"/>
    <xf numFmtId="0" fontId="22" fillId="0" borderId="0" xfId="0" applyFont="1"/>
    <xf numFmtId="1" fontId="22" fillId="0" borderId="0" xfId="0" applyNumberFormat="1" applyFont="1"/>
    <xf numFmtId="9" fontId="0" fillId="0" borderId="0" xfId="0" applyNumberFormat="1"/>
    <xf numFmtId="164" fontId="0" fillId="0" borderId="0" xfId="0" applyNumberForma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1">
    <dxf>
      <numFmt numFmtId="14" formatCode="0.00\ %"/>
    </dxf>
    <dxf>
      <numFmt numFmtId="4" formatCode="#,##0.00"/>
    </dxf>
    <dxf>
      <numFmt numFmtId="4" formatCode="#,##0.00"/>
    </dxf>
    <dxf>
      <numFmt numFmtId="164" formatCode="#,##0.00_ ;[Red]\-#,##0.00\ "/>
    </dxf>
    <dxf>
      <font>
        <b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\ %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n-NO"/>
              <a:t>Regnskap og budsjett 2018</a:t>
            </a:r>
          </a:p>
          <a:p>
            <a:pPr>
              <a:defRPr/>
            </a:pPr>
            <a:r>
              <a:rPr lang="nn-NO"/>
              <a:t>Inntekter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4458114610673667"/>
          <c:y val="0.16431722076407113"/>
          <c:w val="0.82764107611548554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Grafgrunnlag!$D$2</c:f>
              <c:strCache>
                <c:ptCount val="1"/>
                <c:pt idx="0">
                  <c:v>Regnskap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Grafgrunnlag!$D$3:$D$9</c:f>
              <c:numCache>
                <c:formatCode>#,##0.00</c:formatCode>
                <c:ptCount val="7"/>
                <c:pt idx="0">
                  <c:v>0</c:v>
                </c:pt>
                <c:pt idx="1">
                  <c:v>15632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C-4EB2-B6B4-7DDCDA1D57A9}"/>
            </c:ext>
          </c:extLst>
        </c:ser>
        <c:ser>
          <c:idx val="1"/>
          <c:order val="1"/>
          <c:tx>
            <c:strRef>
              <c:f>Grafgrunnlag!$E$2</c:f>
              <c:strCache>
                <c:ptCount val="1"/>
                <c:pt idx="0">
                  <c:v>Budsjett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Grafgrunnlag!$E$3:$E$9</c:f>
              <c:numCache>
                <c:formatCode>#,##0.00</c:formatCode>
                <c:ptCount val="7"/>
                <c:pt idx="0">
                  <c:v>21998</c:v>
                </c:pt>
                <c:pt idx="1">
                  <c:v>17766</c:v>
                </c:pt>
                <c:pt idx="2">
                  <c:v>15000</c:v>
                </c:pt>
                <c:pt idx="3">
                  <c:v>5800</c:v>
                </c:pt>
                <c:pt idx="6">
                  <c:v>60564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FC-4EB2-B6B4-7DDCDA1D57A9}"/>
            </c:ext>
          </c:extLst>
        </c:ser>
        <c:ser>
          <c:idx val="2"/>
          <c:order val="2"/>
          <c:tx>
            <c:strRef>
              <c:f>Grafgrunnlag!$F$2</c:f>
              <c:strCache>
                <c:ptCount val="1"/>
                <c:pt idx="0">
                  <c:v>Regnskap 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Grafgrunnlag!$F$3:$F$9</c:f>
              <c:numCache>
                <c:formatCode>#,##0.00</c:formatCode>
                <c:ptCount val="7"/>
                <c:pt idx="0">
                  <c:v>21988</c:v>
                </c:pt>
                <c:pt idx="1">
                  <c:v>20000</c:v>
                </c:pt>
                <c:pt idx="2">
                  <c:v>15000</c:v>
                </c:pt>
                <c:pt idx="3">
                  <c:v>5280</c:v>
                </c:pt>
                <c:pt idx="6">
                  <c:v>62268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FC-4EB2-B6B4-7DDCDA1D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16520"/>
        <c:axId val="453516192"/>
      </c:barChart>
      <c:catAx>
        <c:axId val="45351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3516192"/>
        <c:crosses val="autoZero"/>
        <c:auto val="1"/>
        <c:lblAlgn val="ctr"/>
        <c:lblOffset val="100"/>
        <c:noMultiLvlLbl val="0"/>
      </c:catAx>
      <c:valAx>
        <c:axId val="45351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351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n-NO"/>
              <a:t>Regnskap og budsjett 2018</a:t>
            </a:r>
          </a:p>
          <a:p>
            <a:pPr>
              <a:defRPr/>
            </a:pPr>
            <a:r>
              <a:rPr lang="nn-NO"/>
              <a:t>Utgifter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Grafgrunnlag!$D$19</c:f>
              <c:strCache>
                <c:ptCount val="1"/>
                <c:pt idx="0">
                  <c:v>Regnskap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Grafgrunnlag!$D$20:$D$29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007-B0B6-5F7D473FE23A}"/>
            </c:ext>
          </c:extLst>
        </c:ser>
        <c:ser>
          <c:idx val="1"/>
          <c:order val="1"/>
          <c:tx>
            <c:strRef>
              <c:f>Grafgrunnlag!$E$19</c:f>
              <c:strCache>
                <c:ptCount val="1"/>
                <c:pt idx="0">
                  <c:v>Budsjett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Grafgrunnlag!$E$20:$E$29</c:f>
              <c:numCache>
                <c:formatCode>#,##0.00</c:formatCode>
                <c:ptCount val="10"/>
                <c:pt idx="0">
                  <c:v>23000</c:v>
                </c:pt>
                <c:pt idx="1">
                  <c:v>2000</c:v>
                </c:pt>
                <c:pt idx="2">
                  <c:v>9254</c:v>
                </c:pt>
                <c:pt idx="3">
                  <c:v>2400</c:v>
                </c:pt>
                <c:pt idx="4">
                  <c:v>11000</c:v>
                </c:pt>
                <c:pt idx="5">
                  <c:v>3000</c:v>
                </c:pt>
                <c:pt idx="6">
                  <c:v>1100</c:v>
                </c:pt>
                <c:pt idx="7">
                  <c:v>5000</c:v>
                </c:pt>
                <c:pt idx="8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007-B0B6-5F7D473FE23A}"/>
            </c:ext>
          </c:extLst>
        </c:ser>
        <c:ser>
          <c:idx val="2"/>
          <c:order val="2"/>
          <c:tx>
            <c:strRef>
              <c:f>Grafgrunnlag!$F$19</c:f>
              <c:strCache>
                <c:ptCount val="1"/>
                <c:pt idx="0">
                  <c:v>Regnskap 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Grafgrunnlag!$F$20:$F$29</c:f>
              <c:numCache>
                <c:formatCode>#,##0.00</c:formatCode>
                <c:ptCount val="10"/>
                <c:pt idx="0">
                  <c:v>22988</c:v>
                </c:pt>
                <c:pt idx="1">
                  <c:v>2500</c:v>
                </c:pt>
                <c:pt idx="2">
                  <c:v>7500</c:v>
                </c:pt>
                <c:pt idx="3">
                  <c:v>2400</c:v>
                </c:pt>
                <c:pt idx="4">
                  <c:v>11000</c:v>
                </c:pt>
                <c:pt idx="5">
                  <c:v>3500</c:v>
                </c:pt>
                <c:pt idx="6">
                  <c:v>1100</c:v>
                </c:pt>
                <c:pt idx="7">
                  <c:v>5000</c:v>
                </c:pt>
                <c:pt idx="8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B-4007-B0B6-5F7D473F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804472"/>
        <c:axId val="473811032"/>
      </c:barChart>
      <c:catAx>
        <c:axId val="47380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811032"/>
        <c:crosses val="autoZero"/>
        <c:auto val="1"/>
        <c:lblAlgn val="ctr"/>
        <c:lblOffset val="100"/>
        <c:noMultiLvlLbl val="0"/>
      </c:catAx>
      <c:valAx>
        <c:axId val="47381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80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1</xdr:row>
      <xdr:rowOff>4762</xdr:rowOff>
    </xdr:from>
    <xdr:to>
      <xdr:col>16</xdr:col>
      <xdr:colOff>47624</xdr:colOff>
      <xdr:row>18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37208FD-4D35-448F-A3E3-3D92F2F88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</xdr:colOff>
      <xdr:row>18</xdr:row>
      <xdr:rowOff>71437</xdr:rowOff>
    </xdr:from>
    <xdr:to>
      <xdr:col>16</xdr:col>
      <xdr:colOff>0</xdr:colOff>
      <xdr:row>38</xdr:row>
      <xdr:rowOff>142875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4FC7805-3CEB-4AA4-A28D-70FFED534B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K27" totalsRowCount="1">
  <autoFilter ref="A1:K26" xr:uid="{00000000-0009-0000-0100-000001000000}"/>
  <tableColumns count="11">
    <tableColumn id="1" xr3:uid="{00000000-0010-0000-0000-000001000000}" name="Kontonummer"/>
    <tableColumn id="2" xr3:uid="{00000000-0010-0000-0000-000002000000}" name="Kontonavn" totalsRowLabel="Undersudd:"/>
    <tableColumn id="3" xr3:uid="{00000000-0010-0000-0000-000003000000}" name="Bank 01.01.18"/>
    <tableColumn id="4" xr3:uid="{00000000-0010-0000-0000-000004000000}" name="Budsjett 2019" totalsRowFunction="custom" dataDxfId="10" totalsRowDxfId="3">
      <totalsRowFormula>+D13-D26</totalsRowFormula>
    </tableColumn>
    <tableColumn id="5" xr3:uid="{00000000-0010-0000-0000-000005000000}" name="Budsjett 20182" dataDxfId="9" totalsRowDxfId="2"/>
    <tableColumn id="6" xr3:uid="{00000000-0010-0000-0000-000006000000}" name="Kolonne6"/>
    <tableColumn id="7" xr3:uid="{00000000-0010-0000-0000-000007000000}" name="Regnskap 2019"/>
    <tableColumn id="8" xr3:uid="{00000000-0010-0000-0000-000008000000}" name="Regnskap 2018" dataDxfId="8" totalsRowDxfId="1"/>
    <tableColumn id="9" xr3:uid="{00000000-0010-0000-0000-000009000000}" name="Status -saldo, til nå i 2018"/>
    <tableColumn id="10" xr3:uid="{00000000-0010-0000-0000-00000A000000}" name="Endring Regnskap 2018-2019" dataDxfId="7" totalsRowDxfId="0">
      <calculatedColumnFormula>+Tabell1[[#This Row],[Status -saldo, til nå i 2018]]/Tabell1[[#This Row],[Regnskap 2018]]-1</calculatedColumnFormula>
    </tableColumn>
    <tableColumn id="11" xr3:uid="{00000000-0010-0000-0000-00000B000000}" name="Endring busjett 2018-2019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E8DA44-A838-45F8-829D-EE3D00624089}" name="Tabell2" displayName="Tabell2" ref="A29:C33" totalsRowShown="0">
  <autoFilter ref="A29:C33" xr:uid="{EAE3B400-E3C6-4EF5-ACF6-36838D6A51D8}"/>
  <tableColumns count="3">
    <tableColumn id="1" xr3:uid="{A84B200F-18E9-4A05-AF81-2D2236CEE64F}" name="Dato" dataDxfId="6"/>
    <tableColumn id="2" xr3:uid="{817F0954-728A-40DF-9D22-109A22F7B486}" name="Samlet oversikt" dataDxfId="5"/>
    <tableColumn id="3" xr3:uid="{23812784-DF29-4846-8BA9-E4FA4CE9F717}" name="Saldo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selection activeCell="D18" sqref="D18"/>
    </sheetView>
  </sheetViews>
  <sheetFormatPr baseColWidth="10" defaultRowHeight="15" x14ac:dyDescent="0.25"/>
  <cols>
    <col min="1" max="1" width="11.5703125" customWidth="1"/>
    <col min="2" max="2" width="34" customWidth="1"/>
    <col min="3" max="3" width="11.5703125" customWidth="1"/>
    <col min="4" max="4" width="13.28515625" customWidth="1"/>
    <col min="5" max="5" width="12.7109375" customWidth="1"/>
    <col min="6" max="6" width="5" customWidth="1"/>
    <col min="7" max="7" width="15.7109375" customWidth="1"/>
    <col min="8" max="8" width="13.85546875" customWidth="1"/>
    <col min="9" max="9" width="14" customWidth="1"/>
    <col min="10" max="10" width="11.28515625" customWidth="1"/>
  </cols>
  <sheetData>
    <row r="1" spans="1:11" x14ac:dyDescent="0.25">
      <c r="A1" t="s">
        <v>29</v>
      </c>
      <c r="B1" t="s">
        <v>28</v>
      </c>
      <c r="C1" t="s">
        <v>27</v>
      </c>
      <c r="D1" t="s">
        <v>51</v>
      </c>
      <c r="E1" t="s">
        <v>70</v>
      </c>
      <c r="F1" t="s">
        <v>21</v>
      </c>
      <c r="G1" t="s">
        <v>52</v>
      </c>
      <c r="H1" t="s">
        <v>3</v>
      </c>
      <c r="I1" t="s">
        <v>26</v>
      </c>
      <c r="J1" t="s">
        <v>71</v>
      </c>
      <c r="K1" t="s">
        <v>72</v>
      </c>
    </row>
    <row r="2" spans="1:11" ht="18.75" x14ac:dyDescent="0.3">
      <c r="B2" s="4" t="s">
        <v>22</v>
      </c>
      <c r="J2" s="2"/>
    </row>
    <row r="3" spans="1:11" x14ac:dyDescent="0.25">
      <c r="B3" t="s">
        <v>23</v>
      </c>
      <c r="C3" s="3">
        <f ca="1">TODAY()</f>
        <v>43519</v>
      </c>
      <c r="I3" s="3">
        <f ca="1">TODAY()</f>
        <v>43519</v>
      </c>
      <c r="J3" s="2"/>
    </row>
    <row r="4" spans="1:11" ht="47.25" customHeight="1" x14ac:dyDescent="0.25">
      <c r="A4" s="5" t="s">
        <v>0</v>
      </c>
      <c r="B4" s="5" t="s">
        <v>1</v>
      </c>
      <c r="C4" s="17" t="s">
        <v>50</v>
      </c>
      <c r="D4" s="11" t="s">
        <v>51</v>
      </c>
      <c r="E4" s="5" t="s">
        <v>2</v>
      </c>
      <c r="G4" s="14" t="s">
        <v>52</v>
      </c>
      <c r="H4" s="5" t="s">
        <v>3</v>
      </c>
      <c r="I4" s="17" t="s">
        <v>53</v>
      </c>
      <c r="J4" s="8" t="s">
        <v>54</v>
      </c>
      <c r="K4" s="8" t="s">
        <v>55</v>
      </c>
    </row>
    <row r="5" spans="1:11" x14ac:dyDescent="0.25">
      <c r="A5" s="5">
        <v>1101</v>
      </c>
      <c r="B5" s="5" t="s">
        <v>5</v>
      </c>
      <c r="C5" s="6">
        <v>92367.5</v>
      </c>
      <c r="D5" s="6">
        <v>92367.5</v>
      </c>
      <c r="E5" s="6">
        <v>78374</v>
      </c>
      <c r="G5" s="6">
        <f>+Tabell1[[#This Row],[Status -saldo, til nå i 2018]]</f>
        <v>107995</v>
      </c>
      <c r="H5" s="6">
        <v>92367.5</v>
      </c>
      <c r="I5" s="6">
        <f>+kontodetaljer!E34</f>
        <v>107995</v>
      </c>
      <c r="J5" s="9">
        <f>+Tabell1[[#This Row],[Status -saldo, til nå i 2018]]/Tabell1[[#This Row],[Regnskap 2018]]-1</f>
        <v>0.16918829674939784</v>
      </c>
      <c r="K5" s="9">
        <f>+Tabell1[[#This Row],[Status -saldo, til nå i 2018]]/Tabell1[[#This Row],[Bank 01.01.18]]-1</f>
        <v>0.16918829674939784</v>
      </c>
    </row>
    <row r="6" spans="1:11" ht="18.75" x14ac:dyDescent="0.3">
      <c r="B6" s="4" t="s">
        <v>6</v>
      </c>
      <c r="D6" s="12"/>
      <c r="G6" s="15"/>
      <c r="I6" s="10"/>
      <c r="J6" s="2"/>
    </row>
    <row r="7" spans="1:11" x14ac:dyDescent="0.25">
      <c r="A7" s="5">
        <v>2100</v>
      </c>
      <c r="B7" s="5" t="s">
        <v>7</v>
      </c>
      <c r="D7" s="6">
        <f>+kontodetaljer!J61</f>
        <v>23862.15</v>
      </c>
      <c r="E7" s="6">
        <v>21988</v>
      </c>
      <c r="G7" s="6">
        <f>+Tabell1[[#This Row],[Status -saldo, til nå i 2018]]</f>
        <v>0</v>
      </c>
      <c r="H7" s="6">
        <v>30141</v>
      </c>
      <c r="I7" s="6">
        <f>+kontodetaljer!G32</f>
        <v>0</v>
      </c>
      <c r="J7" s="9">
        <f>+Tabell1[[#This Row],[Status -saldo, til nå i 2018]]/Tabell1[[#This Row],[Regnskap 2018]]-1</f>
        <v>-1</v>
      </c>
      <c r="K7" s="5"/>
    </row>
    <row r="8" spans="1:11" x14ac:dyDescent="0.25">
      <c r="A8" s="5">
        <v>2150</v>
      </c>
      <c r="B8" s="5" t="s">
        <v>57</v>
      </c>
      <c r="D8" s="13">
        <v>15632</v>
      </c>
      <c r="E8" s="6">
        <v>17766</v>
      </c>
      <c r="G8" s="16">
        <f>+Tabell1[[#This Row],[Status -saldo, til nå i 2018]]</f>
        <v>15632</v>
      </c>
      <c r="H8" s="6">
        <v>18235</v>
      </c>
      <c r="I8" s="6">
        <f>+kontodetaljer!H32</f>
        <v>15632</v>
      </c>
      <c r="J8" s="9">
        <f>+Tabell1[[#This Row],[Status -saldo, til nå i 2018]]/Tabell1[[#This Row],[Regnskap 2018]]-1</f>
        <v>-0.14274746366876889</v>
      </c>
      <c r="K8" s="9">
        <f>+Tabell1[[#This Row],[Status -saldo, til nå i 2018]]/Tabell1[[#This Row],[Budsjett 2019]]-1</f>
        <v>0</v>
      </c>
    </row>
    <row r="9" spans="1:11" x14ac:dyDescent="0.25">
      <c r="A9" s="5">
        <v>2200</v>
      </c>
      <c r="B9" s="5" t="s">
        <v>9</v>
      </c>
      <c r="D9" s="6">
        <v>15000</v>
      </c>
      <c r="E9" s="6">
        <v>15000</v>
      </c>
      <c r="G9" s="6">
        <f>+Tabell1[[#This Row],[Status -saldo, til nå i 2018]]</f>
        <v>0</v>
      </c>
      <c r="H9" s="6">
        <v>15000</v>
      </c>
      <c r="I9" s="6">
        <f>+kontodetaljer!I32</f>
        <v>0</v>
      </c>
      <c r="J9" s="9">
        <f>+Tabell1[[#This Row],[Status -saldo, til nå i 2018]]/Tabell1[[#This Row],[Regnskap 2018]]-1</f>
        <v>-1</v>
      </c>
      <c r="K9" s="9">
        <f>+Tabell1[[#This Row],[Status -saldo, til nå i 2018]]/Tabell1[[#This Row],[Budsjett 2019]]-1</f>
        <v>-1</v>
      </c>
    </row>
    <row r="10" spans="1:11" x14ac:dyDescent="0.25">
      <c r="A10" s="5">
        <v>2300</v>
      </c>
      <c r="B10" s="5" t="s">
        <v>10</v>
      </c>
      <c r="D10" s="13">
        <v>5800</v>
      </c>
      <c r="E10" s="6">
        <v>5800</v>
      </c>
      <c r="G10" s="16">
        <f>+Tabell1[[#This Row],[Status -saldo, til nå i 2018]]</f>
        <v>0</v>
      </c>
      <c r="H10" s="6">
        <v>5800</v>
      </c>
      <c r="I10" s="6">
        <f>+kontodetaljer!J32</f>
        <v>0</v>
      </c>
      <c r="J10" s="9">
        <f>+Tabell1[[#This Row],[Status -saldo, til nå i 2018]]/Tabell1[[#This Row],[Regnskap 2018]]-1</f>
        <v>-1</v>
      </c>
      <c r="K10" s="9">
        <f>+Tabell1[[#This Row],[Status -saldo, til nå i 2018]]/Tabell1[[#This Row],[Budsjett 2019]]-1</f>
        <v>-1</v>
      </c>
    </row>
    <row r="11" spans="1:11" x14ac:dyDescent="0.25">
      <c r="A11">
        <v>2400</v>
      </c>
      <c r="B11" t="s">
        <v>49</v>
      </c>
      <c r="D11" s="5"/>
      <c r="E11" s="5"/>
      <c r="G11" s="6">
        <f>+Tabell1[[#This Row],[Status -saldo, til nå i 2018]]</f>
        <v>0</v>
      </c>
      <c r="H11" s="6">
        <v>26</v>
      </c>
      <c r="I11" s="6">
        <f>+kontodetaljer!K32</f>
        <v>0</v>
      </c>
      <c r="J11" s="9"/>
      <c r="K11" s="5"/>
    </row>
    <row r="12" spans="1:11" x14ac:dyDescent="0.25">
      <c r="D12" s="5"/>
      <c r="E12" s="5"/>
      <c r="G12" s="6"/>
      <c r="H12" s="5"/>
      <c r="I12" s="6">
        <v>0</v>
      </c>
      <c r="J12" s="9"/>
      <c r="K12" s="5"/>
    </row>
    <row r="13" spans="1:11" x14ac:dyDescent="0.25">
      <c r="A13" s="5"/>
      <c r="B13" s="5" t="s">
        <v>24</v>
      </c>
      <c r="D13" s="18">
        <f>SUM(D7:D10)</f>
        <v>60294.15</v>
      </c>
      <c r="E13" s="7">
        <f>SUM(E7:E12)</f>
        <v>60554</v>
      </c>
      <c r="F13" s="1"/>
      <c r="G13" s="19">
        <f>SUM(G7:G12)</f>
        <v>15632</v>
      </c>
      <c r="H13" s="7">
        <f>SUM(H7:H12)</f>
        <v>69202</v>
      </c>
      <c r="I13" s="7">
        <f>SUM(I7:I12)</f>
        <v>15632</v>
      </c>
      <c r="J13" s="9">
        <f>+Tabell1[[#This Row],[Status -saldo, til nå i 2018]]/Tabell1[[#This Row],[Regnskap 2018]]-1</f>
        <v>-0.77411057483887746</v>
      </c>
      <c r="K13" s="9">
        <f>+Tabell1[[#This Row],[Status -saldo, til nå i 2018]]/Tabell1[[#This Row],[Budsjett 2019]]-1</f>
        <v>-0.74073770009196582</v>
      </c>
    </row>
    <row r="14" spans="1:11" ht="18.75" x14ac:dyDescent="0.3">
      <c r="B14" s="4" t="s">
        <v>11</v>
      </c>
      <c r="G14" s="10"/>
      <c r="I14" s="10"/>
      <c r="J14" s="2"/>
    </row>
    <row r="15" spans="1:11" x14ac:dyDescent="0.25">
      <c r="A15" s="5">
        <v>3001</v>
      </c>
      <c r="B15" s="5" t="s">
        <v>12</v>
      </c>
      <c r="D15" s="13">
        <f>+kontodetaljer!I63</f>
        <v>27573</v>
      </c>
      <c r="E15" s="6">
        <v>23000</v>
      </c>
      <c r="G15" s="16">
        <f>+Tabell1[[#This Row],[Status -saldo, til nå i 2018]]</f>
        <v>0</v>
      </c>
      <c r="H15" s="6">
        <v>21396</v>
      </c>
      <c r="I15" s="6">
        <f>+kontodetaljer!L32</f>
        <v>0</v>
      </c>
      <c r="J15" s="9">
        <f>+Tabell1[[#This Row],[Status -saldo, til nå i 2018]]/Tabell1[[#This Row],[Regnskap 2018]]-1</f>
        <v>-1</v>
      </c>
      <c r="K15" s="9">
        <f>+Tabell1[[#This Row],[Status -saldo, til nå i 2018]]/Tabell1[[#This Row],[Budsjett 2019]]-1</f>
        <v>-1</v>
      </c>
    </row>
    <row r="16" spans="1:11" x14ac:dyDescent="0.25">
      <c r="A16" s="5">
        <v>3100</v>
      </c>
      <c r="B16" s="5" t="s">
        <v>13</v>
      </c>
      <c r="D16" s="6">
        <v>2000</v>
      </c>
      <c r="E16" s="6">
        <v>2000</v>
      </c>
      <c r="G16" s="6">
        <f>+Tabell1[[#This Row],[Status -saldo, til nå i 2018]]</f>
        <v>0</v>
      </c>
      <c r="H16" s="6">
        <v>1351.2</v>
      </c>
      <c r="I16" s="6">
        <f>+kontodetaljer!M32</f>
        <v>0</v>
      </c>
      <c r="J16" s="9">
        <f>+Tabell1[[#This Row],[Status -saldo, til nå i 2018]]/Tabell1[[#This Row],[Regnskap 2018]]-1</f>
        <v>-1</v>
      </c>
      <c r="K16" s="9">
        <f>+Tabell1[[#This Row],[Status -saldo, til nå i 2018]]/Tabell1[[#This Row],[Budsjett 2019]]-1</f>
        <v>-1</v>
      </c>
    </row>
    <row r="17" spans="1:11" x14ac:dyDescent="0.25">
      <c r="A17" s="5">
        <v>3200</v>
      </c>
      <c r="B17" s="5" t="s">
        <v>14</v>
      </c>
      <c r="D17" s="13">
        <f>+kontodetaljer!I64*kontodetaljer!I60</f>
        <v>9450</v>
      </c>
      <c r="E17" s="6">
        <v>9254</v>
      </c>
      <c r="G17" s="16">
        <f>+Tabell1[[#This Row],[Status -saldo, til nå i 2018]]</f>
        <v>0</v>
      </c>
      <c r="H17" s="6">
        <v>9300</v>
      </c>
      <c r="I17" s="6">
        <f>+kontodetaljer!N32</f>
        <v>0</v>
      </c>
      <c r="J17" s="9">
        <f>+Tabell1[[#This Row],[Status -saldo, til nå i 2018]]/Tabell1[[#This Row],[Regnskap 2018]]-1</f>
        <v>-1</v>
      </c>
      <c r="K17" s="9">
        <f>+Tabell1[[#This Row],[Status -saldo, til nå i 2018]]/Tabell1[[#This Row],[Budsjett 2019]]-1</f>
        <v>-1</v>
      </c>
    </row>
    <row r="18" spans="1:11" x14ac:dyDescent="0.25">
      <c r="A18" s="5">
        <v>3300</v>
      </c>
      <c r="B18" s="5" t="s">
        <v>15</v>
      </c>
      <c r="D18" s="6">
        <v>2400</v>
      </c>
      <c r="E18" s="6">
        <v>2400</v>
      </c>
      <c r="G18" s="6">
        <f>+Tabell1[[#This Row],[Status -saldo, til nå i 2018]]</f>
        <v>0</v>
      </c>
      <c r="H18" s="6">
        <v>1447</v>
      </c>
      <c r="I18" s="6">
        <f>+kontodetaljer!O32</f>
        <v>0</v>
      </c>
      <c r="J18" s="9">
        <f>+Tabell1[[#This Row],[Status -saldo, til nå i 2018]]/Tabell1[[#This Row],[Regnskap 2018]]-1</f>
        <v>-1</v>
      </c>
      <c r="K18" s="9">
        <f>+Tabell1[[#This Row],[Status -saldo, til nå i 2018]]/Tabell1[[#This Row],[Budsjett 2019]]-1</f>
        <v>-1</v>
      </c>
    </row>
    <row r="19" spans="1:11" x14ac:dyDescent="0.25">
      <c r="A19" s="5">
        <v>3400</v>
      </c>
      <c r="B19" s="5" t="s">
        <v>16</v>
      </c>
      <c r="D19" s="13">
        <v>11000</v>
      </c>
      <c r="E19" s="6">
        <v>11000</v>
      </c>
      <c r="G19" s="16">
        <f>+Tabell1[[#This Row],[Status -saldo, til nå i 2018]]</f>
        <v>0</v>
      </c>
      <c r="H19" s="6">
        <v>11000</v>
      </c>
      <c r="I19" s="6">
        <f>+kontodetaljer!P32</f>
        <v>0</v>
      </c>
      <c r="J19" s="9">
        <f>+Tabell1[[#This Row],[Status -saldo, til nå i 2018]]/Tabell1[[#This Row],[Regnskap 2018]]-1</f>
        <v>-1</v>
      </c>
      <c r="K19" s="9">
        <f>+Tabell1[[#This Row],[Status -saldo, til nå i 2018]]/Tabell1[[#This Row],[Budsjett 2019]]-1</f>
        <v>-1</v>
      </c>
    </row>
    <row r="20" spans="1:11" x14ac:dyDescent="0.25">
      <c r="A20" s="5">
        <v>3500</v>
      </c>
      <c r="B20" s="5" t="s">
        <v>17</v>
      </c>
      <c r="D20" s="6">
        <v>3000</v>
      </c>
      <c r="E20" s="6">
        <v>3000</v>
      </c>
      <c r="G20" s="6">
        <f>+Tabell1[[#This Row],[Status -saldo, til nå i 2018]]</f>
        <v>0</v>
      </c>
      <c r="H20" s="6">
        <v>3000</v>
      </c>
      <c r="I20" s="6">
        <f>+kontodetaljer!Q32</f>
        <v>0</v>
      </c>
      <c r="J20" s="9">
        <f>+Tabell1[[#This Row],[Status -saldo, til nå i 2018]]/Tabell1[[#This Row],[Regnskap 2018]]-1</f>
        <v>-1</v>
      </c>
      <c r="K20" s="5"/>
    </row>
    <row r="21" spans="1:11" x14ac:dyDescent="0.25">
      <c r="A21" s="5">
        <v>3600</v>
      </c>
      <c r="B21" s="5" t="s">
        <v>18</v>
      </c>
      <c r="D21" s="13">
        <v>1100</v>
      </c>
      <c r="E21" s="6">
        <v>1100</v>
      </c>
      <c r="G21" s="16">
        <f>+Tabell1[[#This Row],[Status -saldo, til nå i 2018]]</f>
        <v>0</v>
      </c>
      <c r="H21" s="6">
        <v>1261.5999999999999</v>
      </c>
      <c r="I21" s="6">
        <f>+kontodetaljer!R32</f>
        <v>0</v>
      </c>
      <c r="J21" s="9">
        <f>+Tabell1[[#This Row],[Status -saldo, til nå i 2018]]/Tabell1[[#This Row],[Regnskap 2018]]-1</f>
        <v>-1</v>
      </c>
      <c r="K21" s="9">
        <f>+Tabell1[[#This Row],[Status -saldo, til nå i 2018]]/Tabell1[[#This Row],[Budsjett 2019]]-1</f>
        <v>-1</v>
      </c>
    </row>
    <row r="22" spans="1:11" x14ac:dyDescent="0.25">
      <c r="A22" s="5">
        <v>3700</v>
      </c>
      <c r="B22" s="5" t="s">
        <v>19</v>
      </c>
      <c r="D22" s="6">
        <v>5800</v>
      </c>
      <c r="E22" s="6">
        <v>5000</v>
      </c>
      <c r="G22" s="6">
        <f>+Tabell1[[#This Row],[Status -saldo, til nå i 2018]]</f>
        <v>0</v>
      </c>
      <c r="H22" s="6">
        <v>5800</v>
      </c>
      <c r="I22" s="6">
        <f>+kontodetaljer!S32</f>
        <v>0</v>
      </c>
      <c r="J22" s="9">
        <f>+Tabell1[[#This Row],[Status -saldo, til nå i 2018]]/Tabell1[[#This Row],[Regnskap 2018]]-1</f>
        <v>-1</v>
      </c>
      <c r="K22" s="9">
        <f>+Tabell1[[#This Row],[Status -saldo, til nå i 2018]]/Tabell1[[#This Row],[Budsjett 2019]]-1</f>
        <v>-1</v>
      </c>
    </row>
    <row r="23" spans="1:11" x14ac:dyDescent="0.25">
      <c r="A23" s="5">
        <v>3800</v>
      </c>
      <c r="B23" s="5" t="s">
        <v>20</v>
      </c>
      <c r="D23" s="13">
        <v>1000</v>
      </c>
      <c r="E23" s="6">
        <v>1000</v>
      </c>
      <c r="G23" s="16">
        <f>+Tabell1[[#This Row],[Status -saldo, til nå i 2018]]</f>
        <v>0</v>
      </c>
      <c r="H23" s="6">
        <v>598.9</v>
      </c>
      <c r="I23" s="6">
        <f>+kontodetaljer!T32</f>
        <v>0</v>
      </c>
      <c r="J23" s="9">
        <f>+Tabell1[[#This Row],[Status -saldo, til nå i 2018]]/Tabell1[[#This Row],[Regnskap 2018]]-1</f>
        <v>-1</v>
      </c>
      <c r="K23" s="9">
        <f>+Tabell1[[#This Row],[Status -saldo, til nå i 2018]]/Tabell1[[#This Row],[Budsjett 2019]]-1</f>
        <v>-1</v>
      </c>
    </row>
    <row r="24" spans="1:11" x14ac:dyDescent="0.25">
      <c r="A24">
        <v>5000</v>
      </c>
      <c r="B24" t="s">
        <v>25</v>
      </c>
      <c r="D24" s="6">
        <v>100</v>
      </c>
      <c r="E24" s="6">
        <v>0</v>
      </c>
      <c r="G24" s="6">
        <f>+Tabell1[[#This Row],[Status -saldo, til nå i 2018]]</f>
        <v>4.5</v>
      </c>
      <c r="H24" s="5">
        <v>53.5</v>
      </c>
      <c r="I24" s="6">
        <f>+kontodetaljer!U32</f>
        <v>4.5</v>
      </c>
      <c r="J24" s="9"/>
      <c r="K24" s="5"/>
    </row>
    <row r="25" spans="1:11" x14ac:dyDescent="0.25">
      <c r="D25" s="11"/>
      <c r="E25" s="5"/>
      <c r="G25" s="14"/>
      <c r="H25" s="5"/>
      <c r="I25" s="6"/>
      <c r="J25" s="9"/>
      <c r="K25" s="5"/>
    </row>
    <row r="26" spans="1:11" x14ac:dyDescent="0.25">
      <c r="A26" s="5"/>
      <c r="B26" s="5" t="s">
        <v>24</v>
      </c>
      <c r="D26" s="7">
        <f>SUM(D15:D25)</f>
        <v>63423</v>
      </c>
      <c r="E26" s="7">
        <f>SUM(E15:E24)</f>
        <v>57754</v>
      </c>
      <c r="F26" s="1"/>
      <c r="G26" s="7">
        <f>SUM(G15:G24)</f>
        <v>4.5</v>
      </c>
      <c r="H26" s="7">
        <f>SUM(H15:H25)</f>
        <v>55208.2</v>
      </c>
      <c r="I26" s="7">
        <f>SUM(I15:I24)</f>
        <v>4.5</v>
      </c>
      <c r="J26" s="9">
        <f>+Tabell1[[#This Row],[Status -saldo, til nå i 2018]]/Tabell1[[#This Row],[Regnskap 2018]]-1</f>
        <v>-0.99991849036918434</v>
      </c>
      <c r="K26" s="9">
        <f>+Tabell1[[#This Row],[Status -saldo, til nå i 2018]]/Tabell1[[#This Row],[Budsjett 2019]]-1</f>
        <v>-0.99992904782176817</v>
      </c>
    </row>
    <row r="27" spans="1:11" x14ac:dyDescent="0.25">
      <c r="B27" t="s">
        <v>82</v>
      </c>
      <c r="D27" s="52">
        <f>+D13-D26</f>
        <v>-3128.8499999999985</v>
      </c>
      <c r="E27" s="10"/>
      <c r="H27" s="10"/>
      <c r="J27" s="2"/>
    </row>
    <row r="28" spans="1:11" ht="18.75" x14ac:dyDescent="0.3">
      <c r="B28" s="4" t="s">
        <v>40</v>
      </c>
    </row>
    <row r="29" spans="1:11" x14ac:dyDescent="0.25">
      <c r="A29" s="3" t="s">
        <v>45</v>
      </c>
      <c r="B29" t="s">
        <v>46</v>
      </c>
      <c r="C29" s="10" t="s">
        <v>47</v>
      </c>
      <c r="I29" s="10"/>
    </row>
    <row r="30" spans="1:11" x14ac:dyDescent="0.25">
      <c r="A30" s="23">
        <v>43466</v>
      </c>
      <c r="B30" s="5" t="s">
        <v>41</v>
      </c>
      <c r="C30" s="7">
        <f>+C5</f>
        <v>92367.5</v>
      </c>
    </row>
    <row r="31" spans="1:11" x14ac:dyDescent="0.25">
      <c r="A31" s="23">
        <v>43489</v>
      </c>
      <c r="B31" s="5" t="s">
        <v>42</v>
      </c>
      <c r="C31" s="7">
        <f>+G13</f>
        <v>15632</v>
      </c>
    </row>
    <row r="32" spans="1:11" x14ac:dyDescent="0.25">
      <c r="A32" s="23">
        <v>43465</v>
      </c>
      <c r="B32" s="5" t="s">
        <v>43</v>
      </c>
      <c r="C32" s="33">
        <f>-G26</f>
        <v>-4.5</v>
      </c>
    </row>
    <row r="33" spans="1:3" x14ac:dyDescent="0.25">
      <c r="A33" s="23">
        <v>43489</v>
      </c>
      <c r="B33" s="5" t="s">
        <v>44</v>
      </c>
      <c r="C33" s="7">
        <f>SUM(C30:C32)</f>
        <v>107995</v>
      </c>
    </row>
    <row r="35" spans="1:3" x14ac:dyDescent="0.25">
      <c r="B35" s="36" t="s">
        <v>48</v>
      </c>
      <c r="C35" s="35" t="str">
        <f>IF(C33=I5,"Like","Ikke like")</f>
        <v>Like</v>
      </c>
    </row>
  </sheetData>
  <pageMargins left="0.7" right="0.7" top="0.75" bottom="0.75" header="0.3" footer="0.3"/>
  <pageSetup paperSize="9" scale="79" orientation="landscape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FD01-2BA6-460F-ACA3-82AD949761C0}">
  <dimension ref="A1:U64"/>
  <sheetViews>
    <sheetView topLeftCell="A31" workbookViewId="0">
      <selection activeCell="J64" sqref="J64"/>
    </sheetView>
  </sheetViews>
  <sheetFormatPr baseColWidth="10" defaultRowHeight="15" x14ac:dyDescent="0.25"/>
  <cols>
    <col min="2" max="2" width="13.5703125" customWidth="1"/>
    <col min="3" max="3" width="53.7109375" customWidth="1"/>
    <col min="6" max="7" width="9.5703125" customWidth="1"/>
    <col min="8" max="8" width="11.140625" customWidth="1"/>
    <col min="9" max="9" width="7.140625" customWidth="1"/>
    <col min="10" max="10" width="6.28515625" customWidth="1"/>
    <col min="11" max="11" width="6.85546875" customWidth="1"/>
    <col min="12" max="12" width="11.140625" customWidth="1"/>
    <col min="13" max="13" width="10.7109375" customWidth="1"/>
    <col min="14" max="14" width="7.7109375" customWidth="1"/>
    <col min="15" max="16" width="7.28515625" customWidth="1"/>
    <col min="17" max="17" width="6.5703125" customWidth="1"/>
    <col min="18" max="18" width="9.5703125" customWidth="1"/>
    <col min="19" max="19" width="8.7109375" customWidth="1"/>
    <col min="20" max="20" width="9.5703125" customWidth="1"/>
    <col min="21" max="21" width="7.28515625" customWidth="1"/>
  </cols>
  <sheetData>
    <row r="1" spans="1:21" ht="15.75" thickBot="1" x14ac:dyDescent="0.3">
      <c r="G1" t="s">
        <v>38</v>
      </c>
      <c r="L1" t="s">
        <v>11</v>
      </c>
    </row>
    <row r="2" spans="1:21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39</v>
      </c>
      <c r="G2" s="25">
        <v>2100</v>
      </c>
      <c r="H2" s="26">
        <v>2150</v>
      </c>
      <c r="I2" s="26">
        <v>2200</v>
      </c>
      <c r="J2" s="42">
        <v>2300</v>
      </c>
      <c r="K2" s="38">
        <v>2400</v>
      </c>
      <c r="L2">
        <v>3001</v>
      </c>
      <c r="M2">
        <v>3100</v>
      </c>
      <c r="N2">
        <v>3200</v>
      </c>
      <c r="O2">
        <v>3300</v>
      </c>
      <c r="P2">
        <v>3400</v>
      </c>
      <c r="Q2">
        <v>3500</v>
      </c>
      <c r="R2">
        <v>3600</v>
      </c>
      <c r="S2">
        <v>3700</v>
      </c>
      <c r="T2">
        <v>3800</v>
      </c>
      <c r="U2">
        <v>5000</v>
      </c>
    </row>
    <row r="3" spans="1:21" x14ac:dyDescent="0.25">
      <c r="A3" s="23"/>
      <c r="B3" s="23"/>
      <c r="C3" s="5"/>
      <c r="D3" s="5"/>
      <c r="E3" s="5"/>
      <c r="F3" s="32"/>
      <c r="G3" s="27"/>
      <c r="H3" s="5"/>
      <c r="I3" s="32"/>
      <c r="J3" s="5"/>
      <c r="K3" s="39"/>
      <c r="L3" s="24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23"/>
      <c r="B4" s="23"/>
      <c r="C4" s="5"/>
      <c r="D4" s="5"/>
      <c r="E4" s="5"/>
      <c r="F4" s="32"/>
      <c r="G4" s="27"/>
      <c r="H4" s="5"/>
      <c r="I4" s="32"/>
      <c r="J4" s="5"/>
      <c r="K4" s="39"/>
      <c r="L4" s="24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23"/>
      <c r="B5" s="23"/>
      <c r="C5" s="5"/>
      <c r="D5" s="5"/>
      <c r="E5" s="5"/>
      <c r="F5" s="32"/>
      <c r="G5" s="27"/>
      <c r="H5" s="5"/>
      <c r="I5" s="32"/>
      <c r="J5" s="5"/>
      <c r="K5" s="39"/>
      <c r="L5" s="24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23"/>
      <c r="B6" s="23"/>
      <c r="C6" s="5"/>
      <c r="D6" s="5"/>
      <c r="E6" s="5"/>
      <c r="F6" s="32"/>
      <c r="G6" s="27"/>
      <c r="H6" s="5"/>
      <c r="I6" s="32"/>
      <c r="J6" s="5"/>
      <c r="K6" s="39"/>
      <c r="L6" s="24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28"/>
      <c r="B7" s="28"/>
      <c r="C7" s="29"/>
      <c r="D7" s="29"/>
      <c r="E7" s="29"/>
      <c r="G7" s="30"/>
      <c r="H7" s="29"/>
      <c r="I7" s="41"/>
      <c r="J7" s="5"/>
      <c r="K7" s="40"/>
      <c r="L7" s="31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A8" s="23"/>
      <c r="B8" s="23"/>
      <c r="C8" s="5"/>
      <c r="D8" s="5"/>
      <c r="E8" s="5"/>
      <c r="G8" s="27"/>
      <c r="H8" s="5"/>
      <c r="I8" s="32"/>
      <c r="J8" s="5"/>
      <c r="K8" s="39"/>
      <c r="L8" s="24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23"/>
      <c r="B9" s="23"/>
      <c r="C9" s="5"/>
      <c r="D9" s="5"/>
      <c r="E9" s="5"/>
      <c r="G9" s="27"/>
      <c r="H9" s="5"/>
      <c r="I9" s="32"/>
      <c r="J9" s="5"/>
      <c r="K9" s="39"/>
      <c r="L9" s="24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23"/>
      <c r="B10" s="23"/>
      <c r="C10" s="5"/>
      <c r="D10" s="5"/>
      <c r="E10" s="5"/>
      <c r="F10" s="32"/>
      <c r="G10" s="27"/>
      <c r="H10" s="5"/>
      <c r="I10" s="32"/>
      <c r="J10" s="5"/>
      <c r="K10" s="39"/>
      <c r="L10" s="24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23"/>
      <c r="B11" s="23"/>
      <c r="C11" s="5"/>
      <c r="D11" s="5"/>
      <c r="E11" s="5"/>
      <c r="F11" s="32"/>
      <c r="G11" s="27"/>
      <c r="H11" s="5"/>
      <c r="I11" s="32"/>
      <c r="J11" s="5"/>
      <c r="K11" s="39"/>
      <c r="L11" s="24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3"/>
      <c r="B12" s="28"/>
      <c r="C12" s="29"/>
      <c r="D12" s="29"/>
      <c r="E12" s="29"/>
      <c r="G12" s="30"/>
      <c r="H12" s="29"/>
      <c r="I12" s="41"/>
      <c r="J12" s="5"/>
      <c r="K12" s="40"/>
      <c r="L12" s="31"/>
      <c r="M12" s="29"/>
      <c r="N12" s="29"/>
      <c r="O12" s="29"/>
      <c r="P12" s="29"/>
      <c r="Q12" s="29"/>
      <c r="R12" s="29"/>
      <c r="S12" s="29"/>
      <c r="T12" s="29"/>
      <c r="U12" s="5"/>
    </row>
    <row r="13" spans="1:21" x14ac:dyDescent="0.25">
      <c r="A13" s="3"/>
      <c r="B13" s="23"/>
      <c r="C13" s="5"/>
      <c r="D13" s="5"/>
      <c r="E13" s="5"/>
      <c r="G13" s="27"/>
      <c r="H13" s="5"/>
      <c r="I13" s="32"/>
      <c r="J13" s="5"/>
      <c r="K13" s="39"/>
      <c r="L13" s="24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3"/>
      <c r="B14" s="23"/>
      <c r="C14" s="5"/>
      <c r="D14" s="5"/>
      <c r="E14" s="5"/>
      <c r="G14" s="27"/>
      <c r="H14" s="5"/>
      <c r="I14" s="32"/>
      <c r="J14" s="5"/>
      <c r="K14" s="39"/>
      <c r="L14" s="24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3"/>
      <c r="B15" s="23"/>
      <c r="C15" s="5"/>
      <c r="D15" s="5"/>
      <c r="E15" s="5"/>
      <c r="G15" s="27"/>
      <c r="H15" s="5"/>
      <c r="I15" s="32"/>
      <c r="J15" s="5"/>
      <c r="K15" s="39"/>
      <c r="L15" s="24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3"/>
      <c r="B16" s="23"/>
      <c r="C16" s="5"/>
      <c r="D16" s="5"/>
      <c r="E16" s="5"/>
      <c r="G16" s="27"/>
      <c r="H16" s="5"/>
      <c r="I16" s="32"/>
      <c r="J16" s="5"/>
      <c r="K16" s="39"/>
      <c r="L16" s="24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3">
        <v>43507</v>
      </c>
      <c r="B17" s="3">
        <v>43507</v>
      </c>
      <c r="C17" s="5" t="s">
        <v>81</v>
      </c>
      <c r="D17" s="5"/>
      <c r="E17" s="5">
        <v>1871</v>
      </c>
      <c r="G17" s="27"/>
      <c r="H17" s="5">
        <f>+E17</f>
        <v>1871</v>
      </c>
      <c r="I17" s="32"/>
      <c r="J17" s="5"/>
      <c r="K17" s="39"/>
      <c r="L17" s="24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3">
        <v>43504</v>
      </c>
      <c r="B18" s="23">
        <v>43504</v>
      </c>
      <c r="C18" s="5" t="s">
        <v>80</v>
      </c>
      <c r="D18" s="5"/>
      <c r="E18" s="5">
        <v>649</v>
      </c>
      <c r="G18" s="27"/>
      <c r="H18" s="5">
        <f t="shared" ref="H18:H23" si="0">+E18</f>
        <v>649</v>
      </c>
      <c r="I18" s="32"/>
      <c r="J18" s="5"/>
      <c r="K18" s="39"/>
      <c r="L18" s="24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3">
        <v>43504</v>
      </c>
      <c r="B19" s="23">
        <v>43504</v>
      </c>
      <c r="C19" s="5" t="s">
        <v>80</v>
      </c>
      <c r="D19" s="5"/>
      <c r="E19" s="5">
        <v>1622</v>
      </c>
      <c r="G19" s="27"/>
      <c r="H19" s="5">
        <f t="shared" si="0"/>
        <v>1622</v>
      </c>
      <c r="I19" s="32"/>
      <c r="J19" s="5"/>
      <c r="K19" s="39"/>
      <c r="L19" s="24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3">
        <v>43496</v>
      </c>
      <c r="B20" s="23">
        <v>43496</v>
      </c>
      <c r="C20" s="5" t="s">
        <v>79</v>
      </c>
      <c r="D20" s="5"/>
      <c r="E20" s="5">
        <v>200</v>
      </c>
      <c r="G20" s="27"/>
      <c r="H20" s="5">
        <f t="shared" si="0"/>
        <v>200</v>
      </c>
      <c r="I20" s="32"/>
      <c r="J20" s="5"/>
      <c r="K20" s="39"/>
      <c r="L20" s="24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3">
        <v>43496</v>
      </c>
      <c r="B21" s="23">
        <v>43496</v>
      </c>
      <c r="C21" s="5" t="s">
        <v>78</v>
      </c>
      <c r="D21" s="5"/>
      <c r="E21" s="5">
        <v>1422</v>
      </c>
      <c r="G21" s="27"/>
      <c r="H21" s="5">
        <f t="shared" si="0"/>
        <v>1422</v>
      </c>
      <c r="I21" s="32"/>
      <c r="J21" s="5"/>
      <c r="K21" s="39"/>
      <c r="L21" s="24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3">
        <v>43495</v>
      </c>
      <c r="B22" s="23">
        <v>43495</v>
      </c>
      <c r="C22" s="5" t="s">
        <v>77</v>
      </c>
      <c r="D22" s="5"/>
      <c r="E22" s="5">
        <v>1260</v>
      </c>
      <c r="G22" s="27"/>
      <c r="H22" s="5">
        <f t="shared" si="0"/>
        <v>1260</v>
      </c>
      <c r="I22" s="32"/>
      <c r="J22" s="5"/>
      <c r="K22" s="39"/>
      <c r="L22" s="24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3">
        <v>43494</v>
      </c>
      <c r="B23" s="23">
        <v>43494</v>
      </c>
      <c r="C23" s="5" t="s">
        <v>76</v>
      </c>
      <c r="D23" s="5"/>
      <c r="E23" s="5">
        <v>611</v>
      </c>
      <c r="G23" s="27"/>
      <c r="H23" s="5">
        <f t="shared" si="0"/>
        <v>611</v>
      </c>
      <c r="I23" s="32"/>
      <c r="J23" s="5"/>
      <c r="K23" s="39"/>
      <c r="L23" s="24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3">
        <v>43486</v>
      </c>
      <c r="B24" s="23">
        <v>43485</v>
      </c>
      <c r="C24" s="5" t="s">
        <v>75</v>
      </c>
      <c r="D24" s="5"/>
      <c r="E24" s="5">
        <v>1260</v>
      </c>
      <c r="G24" s="27"/>
      <c r="H24" s="5">
        <f t="shared" ref="H24:H29" si="1">+E24</f>
        <v>1260</v>
      </c>
      <c r="I24" s="32"/>
      <c r="J24" s="5"/>
      <c r="K24" s="39"/>
      <c r="L24" s="24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3">
        <v>43486</v>
      </c>
      <c r="B25" s="23">
        <v>43486</v>
      </c>
      <c r="C25" s="5" t="s">
        <v>74</v>
      </c>
      <c r="D25" s="5"/>
      <c r="E25" s="5">
        <v>1422</v>
      </c>
      <c r="G25" s="27"/>
      <c r="H25" s="5">
        <f t="shared" si="1"/>
        <v>1422</v>
      </c>
      <c r="I25" s="32"/>
      <c r="J25" s="5"/>
      <c r="K25" s="39"/>
      <c r="L25" s="24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3">
        <v>43482</v>
      </c>
      <c r="B26" s="3">
        <v>43481</v>
      </c>
      <c r="C26" s="5" t="s">
        <v>73</v>
      </c>
      <c r="E26">
        <v>1011</v>
      </c>
      <c r="H26">
        <f t="shared" si="1"/>
        <v>1011</v>
      </c>
      <c r="I26" s="32"/>
      <c r="J26" s="5"/>
      <c r="K26" s="39"/>
      <c r="L26" s="24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3">
        <v>43482</v>
      </c>
      <c r="B27" s="23">
        <v>43481</v>
      </c>
      <c r="C27" s="5" t="s">
        <v>73</v>
      </c>
      <c r="D27" s="5"/>
      <c r="E27" s="5">
        <v>2282</v>
      </c>
      <c r="G27" s="27"/>
      <c r="H27" s="5">
        <f t="shared" si="1"/>
        <v>2282</v>
      </c>
      <c r="I27" s="32"/>
      <c r="J27" s="5"/>
      <c r="K27" s="39"/>
      <c r="L27" s="24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3">
        <v>43480</v>
      </c>
      <c r="B28" s="23">
        <v>43480</v>
      </c>
      <c r="C28" s="5" t="s">
        <v>59</v>
      </c>
      <c r="D28" s="5"/>
      <c r="E28" s="5">
        <v>600</v>
      </c>
      <c r="G28" s="27"/>
      <c r="H28" s="5">
        <f t="shared" si="1"/>
        <v>600</v>
      </c>
      <c r="I28" s="32"/>
      <c r="J28" s="5"/>
      <c r="K28" s="39"/>
      <c r="L28" s="24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3">
        <v>43480</v>
      </c>
      <c r="B29" s="23">
        <v>43480</v>
      </c>
      <c r="C29" s="5" t="s">
        <v>58</v>
      </c>
      <c r="D29" s="5"/>
      <c r="E29" s="5">
        <v>811</v>
      </c>
      <c r="G29" s="27"/>
      <c r="H29" s="5">
        <f t="shared" si="1"/>
        <v>811</v>
      </c>
      <c r="I29" s="32"/>
      <c r="J29" s="5"/>
      <c r="K29" s="39"/>
      <c r="L29" s="24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3">
        <v>43480</v>
      </c>
      <c r="B30" s="23">
        <v>43480</v>
      </c>
      <c r="C30" s="5" t="s">
        <v>61</v>
      </c>
      <c r="D30" s="5">
        <v>4.5</v>
      </c>
      <c r="E30" s="5"/>
      <c r="G30" s="27"/>
      <c r="H30" s="5"/>
      <c r="I30" s="32"/>
      <c r="J30" s="5"/>
      <c r="K30" s="39"/>
      <c r="L30" s="24"/>
      <c r="M30" s="5"/>
      <c r="N30" s="5"/>
      <c r="O30" s="5"/>
      <c r="P30" s="5"/>
      <c r="Q30" s="5"/>
      <c r="R30" s="5"/>
      <c r="S30" s="5"/>
      <c r="T30" s="5"/>
      <c r="U30" s="5">
        <f>+D30</f>
        <v>4.5</v>
      </c>
    </row>
    <row r="31" spans="1:21" x14ac:dyDescent="0.25">
      <c r="A31" s="3">
        <v>43469</v>
      </c>
      <c r="B31" s="23">
        <v>43469</v>
      </c>
      <c r="C31" s="5" t="s">
        <v>56</v>
      </c>
      <c r="D31" s="5"/>
      <c r="E31" s="5">
        <v>611</v>
      </c>
      <c r="G31" s="27"/>
      <c r="H31" s="5">
        <f>+E31</f>
        <v>611</v>
      </c>
      <c r="I31" s="32"/>
      <c r="J31" s="5"/>
      <c r="K31" s="39"/>
      <c r="L31" s="24"/>
      <c r="N31" s="5"/>
      <c r="O31" s="5"/>
      <c r="P31" s="5"/>
      <c r="Q31" s="5"/>
      <c r="R31" s="5"/>
      <c r="S31" s="5"/>
      <c r="T31" s="5"/>
      <c r="U31" s="5"/>
    </row>
    <row r="32" spans="1:21" ht="15.75" thickBot="1" x14ac:dyDescent="0.3">
      <c r="A32" t="s">
        <v>35</v>
      </c>
      <c r="B32" s="5"/>
      <c r="C32" s="5"/>
      <c r="D32" s="5">
        <f>SUM(D3:D31)</f>
        <v>4.5</v>
      </c>
      <c r="E32" s="5">
        <f>SUM(E3:E31)</f>
        <v>15632</v>
      </c>
      <c r="F32">
        <f>SUM(F12:F30)</f>
        <v>0</v>
      </c>
      <c r="G32" s="37">
        <f>SUM(G3:G31)</f>
        <v>0</v>
      </c>
      <c r="H32" s="37">
        <f t="shared" ref="H32:K32" si="2">SUM(H3:H31)</f>
        <v>15632</v>
      </c>
      <c r="I32" s="37">
        <f t="shared" si="2"/>
        <v>0</v>
      </c>
      <c r="J32" s="37">
        <f t="shared" si="2"/>
        <v>0</v>
      </c>
      <c r="K32" s="37">
        <f t="shared" si="2"/>
        <v>0</v>
      </c>
      <c r="L32" s="24">
        <f>SUM(L3:L31)</f>
        <v>0</v>
      </c>
      <c r="M32" s="24">
        <f t="shared" ref="M32:U32" si="3">SUM(M3:M31)</f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4.5</v>
      </c>
    </row>
    <row r="34" spans="1:20" x14ac:dyDescent="0.25">
      <c r="A34" t="s">
        <v>36</v>
      </c>
      <c r="B34" s="3">
        <v>43500</v>
      </c>
      <c r="E34">
        <v>107995</v>
      </c>
    </row>
    <row r="35" spans="1:20" x14ac:dyDescent="0.25">
      <c r="B35" s="34"/>
    </row>
    <row r="36" spans="1:20" x14ac:dyDescent="0.25">
      <c r="A36" t="s">
        <v>37</v>
      </c>
      <c r="B36" s="3">
        <v>43482</v>
      </c>
      <c r="E36">
        <f>+E32-D32</f>
        <v>15627.5</v>
      </c>
    </row>
    <row r="38" spans="1:20" x14ac:dyDescent="0.25">
      <c r="A38" t="s">
        <v>60</v>
      </c>
      <c r="E38" s="10"/>
      <c r="H38" s="10"/>
      <c r="L38" s="10"/>
      <c r="M38" s="10"/>
      <c r="R38" s="10"/>
      <c r="S38" s="10"/>
      <c r="T38" s="10"/>
    </row>
    <row r="40" spans="1:20" x14ac:dyDescent="0.25">
      <c r="B40" s="5">
        <v>2100</v>
      </c>
      <c r="C40" s="5" t="s">
        <v>7</v>
      </c>
    </row>
    <row r="41" spans="1:20" x14ac:dyDescent="0.25">
      <c r="B41" s="22">
        <v>2150</v>
      </c>
      <c r="C41" s="22" t="s">
        <v>57</v>
      </c>
    </row>
    <row r="42" spans="1:20" x14ac:dyDescent="0.25">
      <c r="B42" s="5">
        <v>2200</v>
      </c>
      <c r="C42" s="5" t="s">
        <v>9</v>
      </c>
    </row>
    <row r="43" spans="1:20" x14ac:dyDescent="0.25">
      <c r="B43" s="22">
        <v>2300</v>
      </c>
      <c r="C43" s="22" t="s">
        <v>10</v>
      </c>
    </row>
    <row r="44" spans="1:20" x14ac:dyDescent="0.25">
      <c r="B44" s="22">
        <v>3001</v>
      </c>
      <c r="C44" s="22" t="s">
        <v>12</v>
      </c>
    </row>
    <row r="45" spans="1:20" x14ac:dyDescent="0.25">
      <c r="B45" s="5">
        <v>3100</v>
      </c>
      <c r="C45" s="5" t="s">
        <v>13</v>
      </c>
    </row>
    <row r="46" spans="1:20" x14ac:dyDescent="0.25">
      <c r="B46" s="22">
        <v>3200</v>
      </c>
      <c r="C46" s="22" t="s">
        <v>14</v>
      </c>
    </row>
    <row r="47" spans="1:20" x14ac:dyDescent="0.25">
      <c r="B47" s="5">
        <v>3300</v>
      </c>
      <c r="C47" s="5" t="s">
        <v>15</v>
      </c>
    </row>
    <row r="48" spans="1:20" x14ac:dyDescent="0.25">
      <c r="B48" s="22">
        <v>3400</v>
      </c>
      <c r="C48" s="22" t="s">
        <v>16</v>
      </c>
    </row>
    <row r="49" spans="2:11" x14ac:dyDescent="0.25">
      <c r="B49" s="5">
        <v>3500</v>
      </c>
      <c r="C49" s="5" t="s">
        <v>17</v>
      </c>
    </row>
    <row r="50" spans="2:11" x14ac:dyDescent="0.25">
      <c r="B50" s="22">
        <v>3600</v>
      </c>
      <c r="C50" s="22" t="s">
        <v>18</v>
      </c>
    </row>
    <row r="51" spans="2:11" x14ac:dyDescent="0.25">
      <c r="B51" s="5">
        <v>3700</v>
      </c>
      <c r="C51" s="5" t="s">
        <v>19</v>
      </c>
    </row>
    <row r="52" spans="2:11" x14ac:dyDescent="0.25">
      <c r="B52" s="22">
        <v>3800</v>
      </c>
      <c r="C52" s="22" t="s">
        <v>20</v>
      </c>
    </row>
    <row r="53" spans="2:11" x14ac:dyDescent="0.25">
      <c r="B53" s="20">
        <v>5000</v>
      </c>
      <c r="C53" s="21" t="s">
        <v>25</v>
      </c>
    </row>
    <row r="56" spans="2:11" x14ac:dyDescent="0.25">
      <c r="C56" t="s">
        <v>65</v>
      </c>
      <c r="J56" s="51">
        <v>0.65</v>
      </c>
      <c r="K56" s="51">
        <v>0.35</v>
      </c>
    </row>
    <row r="57" spans="2:11" x14ac:dyDescent="0.25">
      <c r="C57" s="49" t="s">
        <v>62</v>
      </c>
      <c r="D57" s="50">
        <v>100</v>
      </c>
      <c r="E57" s="50">
        <v>100</v>
      </c>
      <c r="F57" s="50">
        <v>100</v>
      </c>
      <c r="G57" s="50">
        <v>100</v>
      </c>
      <c r="H57" s="50">
        <v>100</v>
      </c>
      <c r="J57" s="50">
        <v>2019</v>
      </c>
      <c r="K57" s="50">
        <v>2020</v>
      </c>
    </row>
    <row r="58" spans="2:11" x14ac:dyDescent="0.25">
      <c r="C58" s="49" t="s">
        <v>63</v>
      </c>
      <c r="D58" s="49">
        <v>100</v>
      </c>
      <c r="E58" s="49">
        <v>100</v>
      </c>
      <c r="F58" s="49">
        <v>100</v>
      </c>
      <c r="G58" s="49">
        <v>100</v>
      </c>
      <c r="H58" s="49">
        <v>100</v>
      </c>
    </row>
    <row r="59" spans="2:11" x14ac:dyDescent="0.25">
      <c r="C59" s="49" t="s">
        <v>64</v>
      </c>
      <c r="D59" s="49">
        <v>249</v>
      </c>
      <c r="E59" s="49">
        <v>411</v>
      </c>
      <c r="F59" s="49">
        <v>411</v>
      </c>
      <c r="G59" s="49">
        <v>411</v>
      </c>
      <c r="H59" s="49">
        <v>411</v>
      </c>
    </row>
    <row r="60" spans="2:11" x14ac:dyDescent="0.25">
      <c r="C60" s="49" t="s">
        <v>66</v>
      </c>
      <c r="D60">
        <v>11</v>
      </c>
      <c r="E60">
        <v>16</v>
      </c>
      <c r="F60">
        <v>14</v>
      </c>
      <c r="G60">
        <v>11</v>
      </c>
      <c r="H60">
        <v>11</v>
      </c>
      <c r="I60">
        <f>SUM(D60:H60)</f>
        <v>63</v>
      </c>
    </row>
    <row r="61" spans="2:11" x14ac:dyDescent="0.25">
      <c r="C61" s="49" t="s">
        <v>67</v>
      </c>
      <c r="D61">
        <f>+D60*(D59+D58+D57)</f>
        <v>4939</v>
      </c>
      <c r="E61">
        <f t="shared" ref="E61:H61" si="4">+E60*(E59+E58+E57)</f>
        <v>9776</v>
      </c>
      <c r="F61">
        <f t="shared" si="4"/>
        <v>8554</v>
      </c>
      <c r="G61">
        <f t="shared" si="4"/>
        <v>6721</v>
      </c>
      <c r="H61">
        <f t="shared" si="4"/>
        <v>6721</v>
      </c>
      <c r="I61">
        <f>SUM(D61:H61)</f>
        <v>36711</v>
      </c>
      <c r="J61">
        <f>+I61*J56</f>
        <v>23862.15</v>
      </c>
      <c r="K61">
        <f>+I61*K56</f>
        <v>12848.849999999999</v>
      </c>
    </row>
    <row r="62" spans="2:11" x14ac:dyDescent="0.25">
      <c r="C62" s="49" t="s">
        <v>69</v>
      </c>
      <c r="D62">
        <v>15</v>
      </c>
      <c r="E62">
        <v>11</v>
      </c>
      <c r="F62">
        <v>13</v>
      </c>
      <c r="G62">
        <v>19</v>
      </c>
      <c r="H62">
        <v>15</v>
      </c>
    </row>
    <row r="63" spans="2:11" x14ac:dyDescent="0.25">
      <c r="C63" s="49" t="s">
        <v>68</v>
      </c>
      <c r="D63">
        <f>+D62*D59</f>
        <v>3735</v>
      </c>
      <c r="E63">
        <f t="shared" ref="E63:H63" si="5">+E62*E59</f>
        <v>4521</v>
      </c>
      <c r="F63">
        <f t="shared" si="5"/>
        <v>5343</v>
      </c>
      <c r="G63">
        <f t="shared" si="5"/>
        <v>7809</v>
      </c>
      <c r="H63">
        <f t="shared" si="5"/>
        <v>6165</v>
      </c>
      <c r="I63">
        <f>SUM(D63:H63)</f>
        <v>27573</v>
      </c>
    </row>
    <row r="64" spans="2:11" x14ac:dyDescent="0.25">
      <c r="C64" s="49" t="s">
        <v>83</v>
      </c>
      <c r="I64">
        <v>150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8B26-7446-460F-87EF-518AABB10191}">
  <dimension ref="A2:G31"/>
  <sheetViews>
    <sheetView workbookViewId="0">
      <selection activeCell="D36" sqref="D36"/>
    </sheetView>
  </sheetViews>
  <sheetFormatPr baseColWidth="10" defaultRowHeight="15" x14ac:dyDescent="0.25"/>
  <cols>
    <col min="2" max="2" width="33.7109375" customWidth="1"/>
    <col min="3" max="3" width="0.7109375" customWidth="1"/>
    <col min="4" max="4" width="14" customWidth="1"/>
    <col min="5" max="5" width="13.5703125" customWidth="1"/>
    <col min="6" max="6" width="14.42578125" customWidth="1"/>
  </cols>
  <sheetData>
    <row r="2" spans="1:7" x14ac:dyDescent="0.25">
      <c r="B2" t="s">
        <v>6</v>
      </c>
      <c r="D2" t="s">
        <v>3</v>
      </c>
      <c r="E2" t="s">
        <v>2</v>
      </c>
      <c r="F2" t="s">
        <v>4</v>
      </c>
    </row>
    <row r="3" spans="1:7" x14ac:dyDescent="0.25">
      <c r="A3" s="5">
        <v>2100</v>
      </c>
      <c r="B3" s="5" t="s">
        <v>7</v>
      </c>
      <c r="C3" s="21"/>
      <c r="D3" s="10">
        <f>+'Budsjett og regnskap 2019'!G7</f>
        <v>0</v>
      </c>
      <c r="E3" s="6">
        <v>21998</v>
      </c>
      <c r="F3" s="6">
        <v>21988</v>
      </c>
      <c r="G3" s="21"/>
    </row>
    <row r="4" spans="1:7" x14ac:dyDescent="0.25">
      <c r="A4" s="22">
        <v>2150</v>
      </c>
      <c r="B4" s="22" t="s">
        <v>8</v>
      </c>
      <c r="C4" s="44"/>
      <c r="D4" s="10">
        <f>+'Budsjett og regnskap 2019'!G8</f>
        <v>15632</v>
      </c>
      <c r="E4" s="13">
        <v>17766</v>
      </c>
      <c r="F4" s="45">
        <v>20000</v>
      </c>
      <c r="G4" s="44"/>
    </row>
    <row r="5" spans="1:7" x14ac:dyDescent="0.25">
      <c r="A5" s="5">
        <v>2200</v>
      </c>
      <c r="B5" s="5" t="s">
        <v>9</v>
      </c>
      <c r="C5" s="21"/>
      <c r="D5" s="10">
        <f>+'Budsjett og regnskap 2019'!G9</f>
        <v>0</v>
      </c>
      <c r="E5" s="6">
        <v>15000</v>
      </c>
      <c r="F5" s="6">
        <v>15000</v>
      </c>
      <c r="G5" s="21"/>
    </row>
    <row r="6" spans="1:7" x14ac:dyDescent="0.25">
      <c r="A6" s="22">
        <v>2300</v>
      </c>
      <c r="B6" s="22" t="s">
        <v>10</v>
      </c>
      <c r="C6" s="44"/>
      <c r="D6" s="10">
        <f>+'Budsjett og regnskap 2019'!G10</f>
        <v>0</v>
      </c>
      <c r="E6" s="13">
        <v>5800</v>
      </c>
      <c r="F6" s="45">
        <v>5280</v>
      </c>
      <c r="G6" s="44"/>
    </row>
    <row r="7" spans="1:7" x14ac:dyDescent="0.25">
      <c r="A7" s="20">
        <v>2400</v>
      </c>
      <c r="B7" s="21" t="s">
        <v>49</v>
      </c>
      <c r="C7" s="21"/>
      <c r="D7" s="10">
        <f>+'Budsjett og regnskap 2019'!G11</f>
        <v>0</v>
      </c>
      <c r="E7" s="5"/>
      <c r="F7" s="5"/>
      <c r="G7" s="21"/>
    </row>
    <row r="8" spans="1:7" x14ac:dyDescent="0.25">
      <c r="A8" s="43"/>
      <c r="B8" s="44"/>
      <c r="C8" s="44"/>
      <c r="D8" s="48"/>
      <c r="E8" s="22"/>
      <c r="F8" s="22"/>
      <c r="G8" s="44"/>
    </row>
    <row r="9" spans="1:7" x14ac:dyDescent="0.25">
      <c r="A9" s="5"/>
      <c r="B9" s="5" t="s">
        <v>24</v>
      </c>
      <c r="C9" s="21"/>
      <c r="D9" s="10">
        <f>SUM(D3:D8)</f>
        <v>15632</v>
      </c>
      <c r="E9" s="18">
        <f>SUM(E3:E6)</f>
        <v>60564</v>
      </c>
      <c r="F9" s="7">
        <v>62268</v>
      </c>
      <c r="G9" s="46"/>
    </row>
    <row r="19" spans="1:6" x14ac:dyDescent="0.25">
      <c r="D19" t="str">
        <f>+D2</f>
        <v>Regnskap 2018</v>
      </c>
      <c r="E19" t="str">
        <f t="shared" ref="E19:F19" si="0">+E2</f>
        <v>Budsjett 2018</v>
      </c>
      <c r="F19" t="str">
        <f t="shared" si="0"/>
        <v>Regnskap 2017</v>
      </c>
    </row>
    <row r="20" spans="1:6" x14ac:dyDescent="0.25">
      <c r="A20" s="5">
        <v>3001</v>
      </c>
      <c r="B20" s="5" t="s">
        <v>12</v>
      </c>
      <c r="C20" s="21"/>
      <c r="D20" s="10">
        <f>+'Budsjett og regnskap 2019'!G15</f>
        <v>0</v>
      </c>
      <c r="E20" s="13">
        <v>23000</v>
      </c>
      <c r="F20" s="6">
        <v>22988</v>
      </c>
    </row>
    <row r="21" spans="1:6" x14ac:dyDescent="0.25">
      <c r="A21" s="22">
        <v>3100</v>
      </c>
      <c r="B21" s="22" t="s">
        <v>13</v>
      </c>
      <c r="C21" s="44"/>
      <c r="D21" s="10">
        <f>+'Budsjett og regnskap 2019'!G16</f>
        <v>0</v>
      </c>
      <c r="E21" s="45">
        <v>2000</v>
      </c>
      <c r="F21" s="45">
        <v>2500</v>
      </c>
    </row>
    <row r="22" spans="1:6" x14ac:dyDescent="0.25">
      <c r="A22" s="5">
        <v>3200</v>
      </c>
      <c r="B22" s="5" t="s">
        <v>14</v>
      </c>
      <c r="C22" s="21"/>
      <c r="D22" s="10">
        <f>+'Budsjett og regnskap 2019'!G17</f>
        <v>0</v>
      </c>
      <c r="E22" s="13">
        <v>9254</v>
      </c>
      <c r="F22" s="6">
        <v>7500</v>
      </c>
    </row>
    <row r="23" spans="1:6" x14ac:dyDescent="0.25">
      <c r="A23" s="22">
        <v>3300</v>
      </c>
      <c r="B23" s="22" t="s">
        <v>15</v>
      </c>
      <c r="C23" s="44"/>
      <c r="D23" s="10">
        <f>+'Budsjett og regnskap 2019'!G18</f>
        <v>0</v>
      </c>
      <c r="E23" s="45">
        <v>2400</v>
      </c>
      <c r="F23" s="45">
        <v>2400</v>
      </c>
    </row>
    <row r="24" spans="1:6" x14ac:dyDescent="0.25">
      <c r="A24" s="5">
        <v>3400</v>
      </c>
      <c r="B24" s="5" t="s">
        <v>16</v>
      </c>
      <c r="C24" s="21"/>
      <c r="D24" s="10">
        <f>+'Budsjett og regnskap 2019'!G19</f>
        <v>0</v>
      </c>
      <c r="E24" s="13">
        <v>11000</v>
      </c>
      <c r="F24" s="6">
        <v>11000</v>
      </c>
    </row>
    <row r="25" spans="1:6" x14ac:dyDescent="0.25">
      <c r="A25" s="22">
        <v>3500</v>
      </c>
      <c r="B25" s="22" t="s">
        <v>17</v>
      </c>
      <c r="C25" s="44"/>
      <c r="D25" s="10">
        <f>+'Budsjett og regnskap 2019'!G20</f>
        <v>0</v>
      </c>
      <c r="E25" s="45">
        <v>3000</v>
      </c>
      <c r="F25" s="45">
        <v>3500</v>
      </c>
    </row>
    <row r="26" spans="1:6" x14ac:dyDescent="0.25">
      <c r="A26" s="5">
        <v>3600</v>
      </c>
      <c r="B26" s="5" t="s">
        <v>18</v>
      </c>
      <c r="C26" s="21"/>
      <c r="D26" s="10">
        <f>+'Budsjett og regnskap 2019'!G21</f>
        <v>0</v>
      </c>
      <c r="E26" s="13">
        <v>1100</v>
      </c>
      <c r="F26" s="6">
        <v>1100</v>
      </c>
    </row>
    <row r="27" spans="1:6" x14ac:dyDescent="0.25">
      <c r="A27" s="22">
        <v>3700</v>
      </c>
      <c r="B27" s="22" t="s">
        <v>19</v>
      </c>
      <c r="C27" s="44"/>
      <c r="D27" s="10">
        <f>+'Budsjett og regnskap 2019'!G22</f>
        <v>0</v>
      </c>
      <c r="E27" s="45">
        <v>5000</v>
      </c>
      <c r="F27" s="45">
        <v>5000</v>
      </c>
    </row>
    <row r="28" spans="1:6" x14ac:dyDescent="0.25">
      <c r="A28" s="5">
        <v>3800</v>
      </c>
      <c r="B28" s="5" t="s">
        <v>20</v>
      </c>
      <c r="C28" s="21"/>
      <c r="D28" s="10">
        <f>+'Budsjett og regnskap 2019'!G23</f>
        <v>0</v>
      </c>
      <c r="E28" s="13">
        <v>1000</v>
      </c>
      <c r="F28" s="6">
        <v>1000</v>
      </c>
    </row>
    <row r="29" spans="1:6" x14ac:dyDescent="0.25">
      <c r="A29" s="43">
        <v>5000</v>
      </c>
      <c r="B29" s="44" t="s">
        <v>25</v>
      </c>
      <c r="C29" s="44"/>
      <c r="D29" s="10">
        <f>+'Budsjett og regnskap 2019'!G24</f>
        <v>4.5</v>
      </c>
      <c r="E29" s="45"/>
      <c r="F29" s="45"/>
    </row>
    <row r="30" spans="1:6" x14ac:dyDescent="0.25">
      <c r="A30" s="20"/>
      <c r="B30" s="21"/>
      <c r="C30" s="21"/>
      <c r="E30" s="11"/>
      <c r="F30" s="5"/>
    </row>
    <row r="31" spans="1:6" x14ac:dyDescent="0.25">
      <c r="A31" s="22"/>
      <c r="B31" s="22" t="s">
        <v>24</v>
      </c>
      <c r="C31" s="44"/>
      <c r="D31" s="10">
        <f>SUM(D20:D30)</f>
        <v>4.5</v>
      </c>
      <c r="E31" s="47">
        <v>57754</v>
      </c>
      <c r="F31" s="47">
        <v>56988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og regnskap 2019</vt:lpstr>
      <vt:lpstr>kontodetaljer</vt:lpstr>
      <vt:lpstr>Grafgrunnlag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cp:lastPrinted>2019-02-21T16:57:46Z</cp:lastPrinted>
  <dcterms:created xsi:type="dcterms:W3CDTF">2018-05-06T06:34:19Z</dcterms:created>
  <dcterms:modified xsi:type="dcterms:W3CDTF">2019-02-23T10:58:46Z</dcterms:modified>
</cp:coreProperties>
</file>