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15\"/>
    </mc:Choice>
  </mc:AlternateContent>
  <bookViews>
    <workbookView xWindow="0" yWindow="0" windowWidth="24000" windowHeight="9510"/>
  </bookViews>
  <sheets>
    <sheet name="2012 felte_dyr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H94" i="1"/>
  <c r="G94" i="1"/>
  <c r="F94" i="1"/>
  <c r="E94" i="1"/>
  <c r="C88" i="1"/>
  <c r="I87" i="1"/>
  <c r="H87" i="1"/>
  <c r="J87" i="1" s="1"/>
  <c r="K87" i="1" s="1"/>
  <c r="G87" i="1"/>
  <c r="F87" i="1"/>
  <c r="E87" i="1"/>
  <c r="I86" i="1"/>
  <c r="H86" i="1"/>
  <c r="G86" i="1"/>
  <c r="F86" i="1"/>
  <c r="E86" i="1"/>
  <c r="J86" i="1" s="1"/>
  <c r="K86" i="1" s="1"/>
  <c r="D86" i="1"/>
  <c r="I85" i="1"/>
  <c r="H85" i="1"/>
  <c r="G85" i="1"/>
  <c r="F85" i="1"/>
  <c r="E85" i="1"/>
  <c r="J85" i="1" s="1"/>
  <c r="K85" i="1" s="1"/>
  <c r="B85" i="1"/>
  <c r="I84" i="1"/>
  <c r="H84" i="1"/>
  <c r="J84" i="1" s="1"/>
  <c r="K84" i="1" s="1"/>
  <c r="G84" i="1"/>
  <c r="F84" i="1"/>
  <c r="E84" i="1"/>
  <c r="D84" i="1"/>
  <c r="B84" i="1"/>
  <c r="I83" i="1"/>
  <c r="H83" i="1"/>
  <c r="G83" i="1"/>
  <c r="F83" i="1"/>
  <c r="E83" i="1"/>
  <c r="J83" i="1" s="1"/>
  <c r="K83" i="1" s="1"/>
  <c r="D83" i="1"/>
  <c r="I82" i="1"/>
  <c r="H82" i="1"/>
  <c r="G82" i="1"/>
  <c r="F82" i="1"/>
  <c r="E82" i="1"/>
  <c r="J82" i="1" s="1"/>
  <c r="K82" i="1" s="1"/>
  <c r="D82" i="1"/>
  <c r="B82" i="1"/>
  <c r="J81" i="1"/>
  <c r="K81" i="1" s="1"/>
  <c r="I81" i="1"/>
  <c r="H81" i="1"/>
  <c r="G81" i="1"/>
  <c r="F81" i="1"/>
  <c r="E81" i="1"/>
  <c r="D81" i="1"/>
  <c r="J80" i="1"/>
  <c r="K80" i="1" s="1"/>
  <c r="I80" i="1"/>
  <c r="H80" i="1"/>
  <c r="G80" i="1"/>
  <c r="F80" i="1"/>
  <c r="E80" i="1"/>
  <c r="D80" i="1"/>
  <c r="B80" i="1"/>
  <c r="I79" i="1"/>
  <c r="H79" i="1"/>
  <c r="G79" i="1"/>
  <c r="F79" i="1"/>
  <c r="E79" i="1"/>
  <c r="J79" i="1" s="1"/>
  <c r="K79" i="1" s="1"/>
  <c r="D79" i="1"/>
  <c r="I78" i="1"/>
  <c r="H78" i="1"/>
  <c r="G78" i="1"/>
  <c r="F78" i="1"/>
  <c r="E78" i="1"/>
  <c r="J78" i="1" s="1"/>
  <c r="K78" i="1" s="1"/>
  <c r="D78" i="1"/>
  <c r="I77" i="1"/>
  <c r="H77" i="1"/>
  <c r="G77" i="1"/>
  <c r="F77" i="1"/>
  <c r="E77" i="1"/>
  <c r="J77" i="1" s="1"/>
  <c r="K77" i="1" s="1"/>
  <c r="D77" i="1"/>
  <c r="I76" i="1"/>
  <c r="H76" i="1"/>
  <c r="G76" i="1"/>
  <c r="F76" i="1"/>
  <c r="E76" i="1"/>
  <c r="J76" i="1" s="1"/>
  <c r="K76" i="1" s="1"/>
  <c r="D76" i="1"/>
  <c r="I75" i="1"/>
  <c r="H75" i="1"/>
  <c r="G75" i="1"/>
  <c r="F75" i="1"/>
  <c r="E75" i="1"/>
  <c r="J75" i="1" s="1"/>
  <c r="K75" i="1" s="1"/>
  <c r="D75" i="1"/>
  <c r="I74" i="1"/>
  <c r="H74" i="1"/>
  <c r="G74" i="1"/>
  <c r="F74" i="1"/>
  <c r="E74" i="1"/>
  <c r="J74" i="1" s="1"/>
  <c r="K74" i="1" s="1"/>
  <c r="D74" i="1"/>
  <c r="I73" i="1"/>
  <c r="H73" i="1"/>
  <c r="G73" i="1"/>
  <c r="F73" i="1"/>
  <c r="E73" i="1"/>
  <c r="J73" i="1" s="1"/>
  <c r="K73" i="1" s="1"/>
  <c r="D73" i="1"/>
  <c r="B73" i="1"/>
  <c r="I72" i="1"/>
  <c r="H72" i="1"/>
  <c r="G72" i="1"/>
  <c r="F72" i="1"/>
  <c r="J72" i="1" s="1"/>
  <c r="K72" i="1" s="1"/>
  <c r="E72" i="1"/>
  <c r="D72" i="1"/>
  <c r="I71" i="1"/>
  <c r="H71" i="1"/>
  <c r="G71" i="1"/>
  <c r="F71" i="1"/>
  <c r="E71" i="1"/>
  <c r="J71" i="1" s="1"/>
  <c r="K71" i="1" s="1"/>
  <c r="D71" i="1"/>
  <c r="B71" i="1"/>
  <c r="I70" i="1"/>
  <c r="H70" i="1"/>
  <c r="G70" i="1"/>
  <c r="F70" i="1"/>
  <c r="E70" i="1"/>
  <c r="J70" i="1" s="1"/>
  <c r="K70" i="1" s="1"/>
  <c r="D70" i="1"/>
  <c r="I69" i="1"/>
  <c r="H69" i="1"/>
  <c r="G69" i="1"/>
  <c r="E69" i="1"/>
  <c r="B69" i="1"/>
  <c r="J68" i="1"/>
  <c r="K68" i="1" s="1"/>
  <c r="I68" i="1"/>
  <c r="H68" i="1"/>
  <c r="G68" i="1"/>
  <c r="F68" i="1"/>
  <c r="E68" i="1"/>
  <c r="D68" i="1"/>
  <c r="B68" i="1"/>
  <c r="I67" i="1"/>
  <c r="H67" i="1"/>
  <c r="G67" i="1"/>
  <c r="F67" i="1"/>
  <c r="E67" i="1"/>
  <c r="J67" i="1" s="1"/>
  <c r="K67" i="1" s="1"/>
  <c r="D67" i="1"/>
  <c r="B67" i="1"/>
  <c r="B88" i="1" s="1"/>
  <c r="I66" i="1"/>
  <c r="H66" i="1"/>
  <c r="J66" i="1" s="1"/>
  <c r="K66" i="1" s="1"/>
  <c r="G66" i="1"/>
  <c r="F66" i="1"/>
  <c r="E66" i="1"/>
  <c r="D66" i="1"/>
  <c r="I65" i="1"/>
  <c r="G65" i="1"/>
  <c r="F65" i="1"/>
  <c r="D65" i="1"/>
  <c r="I64" i="1"/>
  <c r="H64" i="1"/>
  <c r="J64" i="1" s="1"/>
  <c r="K64" i="1" s="1"/>
  <c r="G64" i="1"/>
  <c r="F64" i="1"/>
  <c r="E64" i="1"/>
  <c r="D64" i="1"/>
  <c r="I63" i="1"/>
  <c r="H63" i="1"/>
  <c r="J63" i="1" s="1"/>
  <c r="K63" i="1" s="1"/>
  <c r="G63" i="1"/>
  <c r="F63" i="1"/>
  <c r="E63" i="1"/>
  <c r="I62" i="1"/>
  <c r="I88" i="1" s="1"/>
  <c r="H62" i="1"/>
  <c r="G62" i="1"/>
  <c r="G88" i="1" s="1"/>
  <c r="F62" i="1"/>
  <c r="E62" i="1"/>
  <c r="E88" i="1" s="1"/>
  <c r="D62" i="1"/>
  <c r="D88" i="1" s="1"/>
  <c r="L60" i="1"/>
  <c r="J45" i="1"/>
  <c r="J44" i="1"/>
  <c r="J43" i="1"/>
  <c r="I40" i="1"/>
  <c r="H40" i="1"/>
  <c r="G40" i="1"/>
  <c r="F40" i="1"/>
  <c r="E40" i="1"/>
  <c r="F39" i="1"/>
  <c r="H39" i="1" s="1"/>
  <c r="G38" i="1"/>
  <c r="G37" i="1"/>
  <c r="G36" i="1"/>
  <c r="G39" i="1" s="1"/>
  <c r="G35" i="1"/>
  <c r="G34" i="1"/>
  <c r="I30" i="1"/>
  <c r="H30" i="1"/>
  <c r="G30" i="1"/>
  <c r="F30" i="1"/>
  <c r="E30" i="1"/>
  <c r="D30" i="1" s="1"/>
  <c r="I29" i="1"/>
  <c r="I42" i="1" s="1"/>
  <c r="I89" i="1" s="1"/>
  <c r="G29" i="1"/>
  <c r="J33" i="1" s="1"/>
  <c r="F29" i="1"/>
  <c r="F42" i="1" s="1"/>
  <c r="F89" i="1" s="1"/>
  <c r="E29" i="1"/>
  <c r="L33" i="1" s="1"/>
  <c r="C29" i="1"/>
  <c r="K28" i="1"/>
  <c r="J28" i="1"/>
  <c r="J27" i="1"/>
  <c r="K27" i="1" s="1"/>
  <c r="J26" i="1"/>
  <c r="K26" i="1" s="1"/>
  <c r="D26" i="1"/>
  <c r="D85" i="1" s="1"/>
  <c r="B26" i="1"/>
  <c r="J25" i="1"/>
  <c r="K25" i="1" s="1"/>
  <c r="B25" i="1"/>
  <c r="J24" i="1"/>
  <c r="K24" i="1" s="1"/>
  <c r="P23" i="1"/>
  <c r="K23" i="1"/>
  <c r="J23" i="1"/>
  <c r="B23" i="1"/>
  <c r="J22" i="1"/>
  <c r="K22" i="1" s="1"/>
  <c r="J21" i="1"/>
  <c r="K21" i="1" s="1"/>
  <c r="B21" i="1"/>
  <c r="K20" i="1"/>
  <c r="P20" i="1" s="1"/>
  <c r="J20" i="1"/>
  <c r="K19" i="1"/>
  <c r="P19" i="1" s="1"/>
  <c r="J19" i="1"/>
  <c r="K18" i="1"/>
  <c r="P18" i="1" s="1"/>
  <c r="J18" i="1"/>
  <c r="K17" i="1"/>
  <c r="P17" i="1" s="1"/>
  <c r="J17" i="1"/>
  <c r="K16" i="1"/>
  <c r="P16" i="1" s="1"/>
  <c r="J16" i="1"/>
  <c r="K15" i="1"/>
  <c r="P15" i="1" s="1"/>
  <c r="J15" i="1"/>
  <c r="K14" i="1"/>
  <c r="P14" i="1" s="1"/>
  <c r="J14" i="1"/>
  <c r="B14" i="1"/>
  <c r="K13" i="1"/>
  <c r="P13" i="1" s="1"/>
  <c r="J13" i="1"/>
  <c r="D13" i="1"/>
  <c r="P12" i="1"/>
  <c r="K12" i="1"/>
  <c r="J12" i="1"/>
  <c r="B12" i="1"/>
  <c r="J11" i="1"/>
  <c r="K11" i="1" s="1"/>
  <c r="J10" i="1"/>
  <c r="K10" i="1" s="1"/>
  <c r="D10" i="1"/>
  <c r="D69" i="1" s="1"/>
  <c r="B10" i="1"/>
  <c r="J9" i="1"/>
  <c r="K9" i="1" s="1"/>
  <c r="B9" i="1"/>
  <c r="J8" i="1"/>
  <c r="K8" i="1" s="1"/>
  <c r="B8" i="1"/>
  <c r="B29" i="1" s="1"/>
  <c r="J7" i="1"/>
  <c r="K7" i="1" s="1"/>
  <c r="J6" i="1"/>
  <c r="K6" i="1" s="1"/>
  <c r="H6" i="1"/>
  <c r="H29" i="1" s="1"/>
  <c r="D6" i="1"/>
  <c r="K5" i="1"/>
  <c r="P5" i="1" s="1"/>
  <c r="J5" i="1"/>
  <c r="D5" i="1"/>
  <c r="P4" i="1"/>
  <c r="K4" i="1"/>
  <c r="L4" i="1" s="1"/>
  <c r="J4" i="1"/>
  <c r="D4" i="1"/>
  <c r="D63" i="1" s="1"/>
  <c r="J3" i="1"/>
  <c r="K3" i="1" s="1"/>
  <c r="L1" i="1"/>
  <c r="L5" i="1"/>
  <c r="E65" i="1"/>
  <c r="F69" i="1"/>
  <c r="L13" i="1"/>
  <c r="E41" i="1"/>
  <c r="F41" i="1"/>
  <c r="G41" i="1"/>
  <c r="H41" i="1"/>
  <c r="I41" i="1"/>
  <c r="I46" i="1" s="1"/>
  <c r="L7" i="1" l="1"/>
  <c r="P7" i="1"/>
  <c r="P11" i="1"/>
  <c r="L11" i="1"/>
  <c r="L21" i="1"/>
  <c r="P21" i="1"/>
  <c r="P25" i="1"/>
  <c r="L25" i="1"/>
  <c r="P22" i="1"/>
  <c r="L22" i="1"/>
  <c r="H65" i="1"/>
  <c r="J65" i="1" s="1"/>
  <c r="K65" i="1" s="1"/>
  <c r="D28" i="1"/>
  <c r="F46" i="1"/>
  <c r="P6" i="1"/>
  <c r="L6" i="1"/>
  <c r="L10" i="1"/>
  <c r="P10" i="1"/>
  <c r="P8" i="1"/>
  <c r="L8" i="1"/>
  <c r="F88" i="1"/>
  <c r="F90" i="1" s="1"/>
  <c r="J41" i="1"/>
  <c r="L12" i="1"/>
  <c r="L26" i="1"/>
  <c r="P26" i="1"/>
  <c r="J69" i="1"/>
  <c r="K69" i="1" s="1"/>
  <c r="H46" i="1"/>
  <c r="P9" i="1"/>
  <c r="L9" i="1"/>
  <c r="L23" i="1"/>
  <c r="P27" i="1"/>
  <c r="L27" i="1"/>
  <c r="P3" i="1"/>
  <c r="L3" i="1"/>
  <c r="K29" i="1"/>
  <c r="M33" i="1" s="1"/>
  <c r="I90" i="1"/>
  <c r="H42" i="1"/>
  <c r="H89" i="1" s="1"/>
  <c r="L32" i="1"/>
  <c r="K32" i="1"/>
  <c r="P24" i="1"/>
  <c r="L24" i="1"/>
  <c r="J29" i="1"/>
  <c r="J32" i="1"/>
  <c r="J34" i="1" s="1"/>
  <c r="L14" i="1"/>
  <c r="L16" i="1"/>
  <c r="L18" i="1"/>
  <c r="L20" i="1"/>
  <c r="D29" i="1"/>
  <c r="D31" i="1" s="1"/>
  <c r="E42" i="1"/>
  <c r="J62" i="1"/>
  <c r="G42" i="1"/>
  <c r="G89" i="1" s="1"/>
  <c r="G90" i="1" s="1"/>
  <c r="L15" i="1"/>
  <c r="L17" i="1"/>
  <c r="L19" i="1"/>
  <c r="K33" i="1"/>
  <c r="N33" i="1" s="1"/>
  <c r="J42" i="1" l="1"/>
  <c r="E89" i="1"/>
  <c r="J88" i="1"/>
  <c r="K62" i="1"/>
  <c r="K88" i="1" s="1"/>
  <c r="H88" i="1"/>
  <c r="H90" i="1" s="1"/>
  <c r="E46" i="1"/>
  <c r="G46" i="1"/>
  <c r="F48" i="1" s="1"/>
  <c r="I31" i="1"/>
  <c r="I91" i="1" s="1"/>
  <c r="I92" i="1" s="1"/>
  <c r="H31" i="1"/>
  <c r="H91" i="1" s="1"/>
  <c r="H92" i="1" s="1"/>
  <c r="G31" i="1"/>
  <c r="G91" i="1" s="1"/>
  <c r="G92" i="1" s="1"/>
  <c r="F31" i="1"/>
  <c r="F91" i="1" s="1"/>
  <c r="F92" i="1" s="1"/>
  <c r="D91" i="1"/>
  <c r="E31" i="1"/>
  <c r="E91" i="1" s="1"/>
  <c r="J46" i="1"/>
  <c r="I47" i="1" s="1"/>
  <c r="I49" i="1" s="1"/>
  <c r="K34" i="1"/>
  <c r="N32" i="1"/>
  <c r="N34" i="1" s="1"/>
  <c r="L34" i="1"/>
  <c r="M32" i="1"/>
  <c r="M34" i="1" s="1"/>
  <c r="P29" i="1"/>
  <c r="L29" i="1"/>
  <c r="F47" i="1" l="1"/>
  <c r="F49" i="1" s="1"/>
  <c r="D89" i="1"/>
  <c r="E90" i="1"/>
  <c r="D90" i="1" s="1"/>
  <c r="E92" i="1"/>
  <c r="H47" i="1"/>
  <c r="H49" i="1" s="1"/>
  <c r="G47" i="1"/>
  <c r="G49" i="1" s="1"/>
  <c r="E47" i="1"/>
  <c r="E49" i="1" s="1"/>
  <c r="E93" i="1" l="1"/>
  <c r="H93" i="1"/>
  <c r="G93" i="1"/>
  <c r="F93" i="1"/>
  <c r="I93" i="1"/>
</calcChain>
</file>

<file path=xl/comments1.xml><?xml version="1.0" encoding="utf-8"?>
<comments xmlns="http://schemas.openxmlformats.org/spreadsheetml/2006/main">
  <authors>
    <author/>
    <author>Kåre Torsvik</author>
  </authors>
  <commentList>
    <comment ref="D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05.11.12 ekstraløyve 1 kolle + kalv
</t>
        </r>
      </text>
    </comment>
    <comment ref="E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20.09.12 Kalv (han) skutt 20 kg (AF)
27.10.12 Kalv (han) 
15 kg (AF)
</t>
        </r>
      </text>
    </comment>
    <comment ref="F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27.10.12 ung Kolle skutt 45 kg (AF)
</t>
        </r>
      </text>
    </comment>
    <comment ref="G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06.09.12 Spissbukk skutt 50 kg (AF)
09.09.12 Spissbukk skutt  40 kg (AF)
30.09.12 Spissbukk 55 kg (AF)
</t>
        </r>
      </text>
    </comment>
    <comment ref="H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30.09.12 Kolle skutt 70 kg (AF)
</t>
        </r>
        <r>
          <rPr>
            <sz val="9"/>
            <color indexed="8"/>
            <rFont val="Tahoma"/>
            <family val="2"/>
            <charset val="1"/>
          </rPr>
          <t>27.10.12 Kolle skutt 50 kg (AF)</t>
        </r>
      </text>
    </comment>
    <comment ref="I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Eldre bukk skutt (AF)
01.09.12 Eldre bukk skutt (AF)
</t>
        </r>
      </text>
    </comment>
    <comment ref="D4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 løyver overført fra 2011. 1 kalv og 1 kolle.
</t>
        </r>
      </text>
    </comment>
    <comment ref="G4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Spissbukk skutt  40 kg (NAE)
</t>
        </r>
        <r>
          <rPr>
            <sz val="9"/>
            <color indexed="8"/>
            <rFont val="Tahoma"/>
            <family val="2"/>
            <charset val="1"/>
          </rPr>
          <t>(hodyr tildelt)</t>
        </r>
      </text>
    </comment>
    <comment ref="D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14.10.12 tildelt ekstraløyve kolle + kalv
</t>
        </r>
      </text>
    </comment>
    <comment ref="F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08.09.12 ung Kolle skutt 40 kg (ES)
</t>
        </r>
      </text>
    </comment>
    <comment ref="I5" authorId="0" shapeId="0">
      <text>
        <r>
          <rPr>
            <sz val="9"/>
            <color indexed="8"/>
            <rFont val="Tahoma"/>
            <family val="2"/>
            <charset val="1"/>
          </rPr>
          <t>11.10.12 bukk (75) kg felt (HS)</t>
        </r>
      </text>
    </comment>
    <comment ref="D6" authorId="0" shapeId="0">
      <text>
        <r>
          <rPr>
            <b/>
            <sz val="9"/>
            <color indexed="8"/>
            <rFont val="Tahoma"/>
            <family val="2"/>
            <charset val="1"/>
          </rPr>
          <t>15.09. 2 ekstraløyver kolle + kalv</t>
        </r>
      </text>
    </comment>
    <comment ref="E6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Kalv (han) skutt 27 kg (EB)
21.09.12 kalv (han) 25 kg (EB)
</t>
        </r>
      </text>
    </comment>
    <comment ref="G6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Spissbukk skutt 47 kt (EB)
</t>
        </r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H6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Kolle skutt 59 kg (EB)
</t>
        </r>
        <r>
          <rPr>
            <sz val="9"/>
            <color indexed="8"/>
            <rFont val="Tahoma"/>
            <family val="2"/>
            <charset val="1"/>
          </rPr>
          <t>19.10.12 kolle skutt 46 kg (EB)</t>
        </r>
      </text>
    </comment>
    <comment ref="I6" authorId="0" shapeId="0">
      <text>
        <r>
          <rPr>
            <b/>
            <sz val="9"/>
            <color indexed="8"/>
            <rFont val="Tahoma"/>
            <family val="2"/>
            <charset val="1"/>
          </rPr>
          <t>03</t>
        </r>
        <r>
          <rPr>
            <sz val="9"/>
            <color indexed="8"/>
            <rFont val="Tahoma"/>
            <family val="2"/>
            <charset val="1"/>
          </rPr>
          <t>.09.12 10 tagger bukk 95 kg felt (EB)</t>
        </r>
      </text>
    </comment>
    <comment ref="E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26.09.12 Kalv (han) skutt 23 kg (AF)
</t>
        </r>
      </text>
    </comment>
    <comment ref="G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04.12.12 Spissbukk skutt 50 (ØP)
</t>
        </r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H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25.09.12 Kolle skutt 61 kg (AF)
</t>
        </r>
      </text>
    </comment>
    <comment ref="I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8 tagger skutt 65 kg (Atle F)
</t>
        </r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05.11.12 ekstraløyve 1 spissbukk
</t>
        </r>
      </text>
    </comment>
    <comment ref="G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31.10.12 spissbukk felt 48 kg (AOS)
</t>
        </r>
      </text>
    </comment>
    <comment ref="D1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15.09 Ekstraløyve ungdyr ho
</t>
        </r>
      </text>
    </comment>
    <comment ref="F1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14.10.12 ung Kolle skutt 44 kg (JBB)
</t>
        </r>
      </text>
    </comment>
    <comment ref="G1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02.09.12 spissbukk felt 40 kg (JBB)
</t>
        </r>
      </text>
    </comment>
    <comment ref="D11" authorId="0" shapeId="0">
      <text>
        <r>
          <rPr>
            <b/>
            <sz val="9"/>
            <color indexed="8"/>
            <rFont val="Tahoma"/>
            <family val="2"/>
            <charset val="1"/>
          </rPr>
          <t>25.09. Ekstra løyve tildelt - ungdyr (ho)</t>
        </r>
      </text>
    </comment>
    <comment ref="F11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16.11.12 ung Kolle skutt 40 kg (OMB)
</t>
        </r>
      </text>
    </comment>
    <comment ref="G11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16.09.12 spissbukk felt 40 kg (OMB)
</t>
        </r>
      </text>
    </comment>
    <comment ref="D1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Overført 2 løyver til 2013 20.09.13
</t>
        </r>
      </text>
    </comment>
    <comment ref="F1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14.10.12 ung Kolle skutt 35 kg (NMV)
</t>
        </r>
      </text>
    </comment>
    <comment ref="D1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15.09. ekstraløyve ungdyr ho
</t>
        </r>
      </text>
    </comment>
    <comment ref="G1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Spissbukk felt 42 kg (AJF)
</t>
        </r>
      </text>
    </comment>
    <comment ref="I1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10.09.12  bukk felt 8 tagger 82 kg (AJF)
</t>
        </r>
      </text>
    </comment>
    <comment ref="D14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13.10.12 overført ungdyr, ho fra 2011
</t>
        </r>
      </text>
    </comment>
    <comment ref="E14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01.09.12 kalv (ho) skutt 25 kg (EV)
14.09.12 kalv (ho) skutt 12 kg (EV)
</t>
        </r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F14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11.10.12 ung Kolle skutt 45 kg (EV)
</t>
        </r>
      </text>
    </comment>
    <comment ref="D1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21.09.12 overført fra 2011 - voksen bukk
</t>
        </r>
      </text>
    </comment>
    <comment ref="E1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16.09.12 felt en kalv (ho) 28 kg (NME)
</t>
        </r>
      </text>
    </comment>
    <comment ref="H1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20.09.12 Kolle skutt 60 kg (AIS)
</t>
        </r>
      </text>
    </comment>
    <comment ref="I1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19.10.12 bukk felt tagger 90 kg (AIS)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Overført løyve til 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04.09.12 ung Kolle skutt 45 kg (HF)
24.09.12 ung kolle 46 kg (HF)
</t>
        </r>
      </text>
    </comment>
    <comment ref="G1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17.09.12 Spissbukk felt 54 kg (HF)
</t>
        </r>
      </text>
    </comment>
    <comment ref="F1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07.09.12 ung Kolle skutt 43 kg (KS)
</t>
        </r>
      </text>
    </comment>
    <comment ref="G1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03.09.12 Spissbukk felt 56 kg (KS)
</t>
        </r>
      </text>
    </comment>
    <comment ref="H1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18.09.12 Kolle skutt 76 kg (KS)
</t>
        </r>
      </text>
    </comment>
    <comment ref="I1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08.09.12 bukk felt 11 tagger 78 kg (KS)
</t>
        </r>
      </text>
    </comment>
    <comment ref="H19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17.09.12 Kolle skutt 46 kg (KS)
</t>
        </r>
      </text>
    </comment>
    <comment ref="E2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09.11.12 felt en kalv (han) 27 kg (AIK)
</t>
        </r>
      </text>
    </comment>
    <comment ref="H2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2.10.12 Kolle skutt 70 kg (AIK)
</t>
        </r>
      </text>
    </comment>
    <comment ref="I21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05.09.12 bukk felt 5 tagger 
</t>
        </r>
      </text>
    </comment>
    <comment ref="D23" authorId="0" shapeId="0">
      <text>
        <r>
          <rPr>
            <b/>
            <sz val="9"/>
            <color indexed="8"/>
            <rFont val="Tahoma"/>
            <family val="2"/>
            <charset val="1"/>
          </rPr>
          <t>05.11.12 ekstraløyve kolle + kalv</t>
        </r>
      </text>
    </comment>
    <comment ref="E2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02.09.12 felt en kalv (han) 24 kg (TT)
</t>
        </r>
      </text>
    </comment>
    <comment ref="H2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26.10.12 Kolle skutt 60 kg (TT)
</t>
        </r>
      </text>
    </comment>
    <comment ref="I2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02.09.12 bukk felt 4 tagger 55 kg (TT)
</t>
        </r>
      </text>
    </comment>
    <comment ref="I24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04.09.12 7 tagger bukk skutt 70 kg (OV)
</t>
        </r>
      </text>
    </comment>
    <comment ref="I2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03.09.12 7 tagger bukk skutt 69 kg (JT)
</t>
        </r>
      </text>
    </comment>
    <comment ref="D26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25.09. ekstraløyve ungdyr (ho)
</t>
        </r>
      </text>
    </comment>
    <comment ref="F26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18.11.12 ung Kolle skutt 48 kg (IL)
</t>
        </r>
      </text>
    </comment>
    <comment ref="G26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15.09.12 spissbukk skutt 55 kg (ES)
</t>
        </r>
      </text>
    </comment>
    <comment ref="H26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6.09.12 Kolle skutt 58 kg (TL)
</t>
        </r>
      </text>
    </comment>
    <comment ref="E2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30.10.12 felt en kalv (han) 32 kg (OAV)
</t>
        </r>
      </text>
    </comment>
    <comment ref="D6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 løyver overført fra 2011. 1 kalv og 1 kolle.
</t>
        </r>
      </text>
    </comment>
    <comment ref="D65" authorId="0" shapeId="0">
      <text>
        <r>
          <rPr>
            <b/>
            <sz val="9"/>
            <color indexed="8"/>
            <rFont val="Tahoma"/>
            <family val="2"/>
            <charset val="1"/>
          </rPr>
          <t>15.09. 2 ekstraløyver kolle + kalv</t>
        </r>
      </text>
    </comment>
    <comment ref="D69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15.09 Ekstraløyve ungdyr ho
</t>
        </r>
      </text>
    </comment>
    <comment ref="D7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25.09. Ekstraløyve tildelt - ungdyr (ho)
</t>
        </r>
      </text>
    </comment>
    <comment ref="D7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15.09. ekstraløyve ungdyr ho
</t>
        </r>
      </text>
    </comment>
    <comment ref="D74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21.09.12 overført fra 2011 - voksen bukk
</t>
        </r>
      </text>
    </comment>
    <comment ref="D8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25.09. ekstraløyve ungdyr (ho)
</t>
        </r>
      </text>
    </comment>
  </commentList>
</comments>
</file>

<file path=xl/sharedStrings.xml><?xml version="1.0" encoding="utf-8"?>
<sst xmlns="http://schemas.openxmlformats.org/spreadsheetml/2006/main" count="118" uniqueCount="73">
  <si>
    <t>Jaktfelt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</si>
  <si>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</si>
  <si>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</si>
  <si>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</si>
  <si>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</si>
  <si>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</si>
  <si>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</si>
  <si>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Oppdatert:</t>
  </si>
  <si>
    <t>Da pr jaktfelt</t>
  </si>
  <si>
    <t>hodyr</t>
  </si>
  <si>
    <t>hanndyr</t>
  </si>
  <si>
    <t>(frå 2 ½ år)</t>
  </si>
  <si>
    <t>Sum</t>
  </si>
  <si>
    <t>Felte dyr</t>
  </si>
  <si>
    <t>% av kvoten felt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</si>
  <si>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</si>
  <si>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</si>
  <si>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</si>
  <si>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</si>
  <si>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</si>
  <si>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</si>
  <si>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</si>
  <si>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</si>
  <si>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</si>
  <si>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</si>
  <si>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</si>
  <si>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</si>
  <si>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Eide/Spilde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</si>
  <si>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</si>
  <si>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</si>
  <si>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</si>
  <si>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</si>
  <si>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</si>
  <si>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</si>
  <si>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</si>
  <si>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</si>
  <si>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</si>
  <si>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</si>
  <si>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</si>
  <si>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</si>
  <si>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</si>
  <si>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</si>
  <si>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</si>
  <si>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% felt av kvote</t>
  </si>
  <si>
    <t>Fordeling med 1.fordelingstallet:</t>
  </si>
  <si>
    <t>Kjønn tot</t>
  </si>
  <si>
    <t>Kjønn</t>
  </si>
  <si>
    <t>Eldre/yngre</t>
  </si>
  <si>
    <t>Kjønnsfordeling</t>
  </si>
  <si>
    <t>Hodyr</t>
  </si>
  <si>
    <t>Kategori, idealfordeling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</si>
  <si>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</si>
  <si>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</si>
  <si>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</si>
  <si>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</si>
  <si>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</si>
  <si>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</si>
  <si>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</si>
  <si>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</si>
  <si>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</si>
  <si>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</si>
  <si>
    <t>Fellingstatistikk med fordeling:</t>
  </si>
  <si>
    <t>%-vis fordeling</t>
  </si>
  <si>
    <t>Samlet ungdyr:</t>
  </si>
  <si>
    <t>Sammenlignet:</t>
  </si>
  <si>
    <t>Gjenstående løyver av tildelt kvote</t>
  </si>
  <si>
    <t>Gjenstående løyver</t>
  </si>
  <si>
    <t>Felte dyr til nå i 2012: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</si>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</sst>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%"/>
    <numFmt numFmtId="165" formatCode="0.0\ %"/>
  </numFmts>
  <fonts count="24" x14ac:knownFonts="1">
    <font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2" fillId="0" borderId="0" xfId="0" applyNumberFormat="1" applyFont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/>
    <xf numFmtId="0" fontId="4" fillId="0" borderId="5" xfId="0" applyFont="1" applyBorder="1"/>
    <xf numFmtId="0" fontId="3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4" borderId="0" xfId="0" applyFill="1"/>
    <xf numFmtId="0" fontId="5" fillId="0" borderId="0" xfId="0" applyFont="1" applyFill="1" applyBorder="1" applyAlignment="1">
      <alignment horizontal="center" vertical="top" wrapText="1"/>
    </xf>
    <xf numFmtId="164" fontId="0" fillId="3" borderId="0" xfId="0" applyNumberFormat="1" applyFill="1"/>
    <xf numFmtId="1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" fontId="4" fillId="0" borderId="1" xfId="0" applyNumberFormat="1" applyFont="1" applyBorder="1"/>
    <xf numFmtId="1" fontId="4" fillId="0" borderId="5" xfId="0" applyNumberFormat="1" applyFont="1" applyBorder="1"/>
    <xf numFmtId="164" fontId="0" fillId="0" borderId="0" xfId="0" applyNumberFormat="1" applyFill="1"/>
    <xf numFmtId="0" fontId="3" fillId="0" borderId="1" xfId="0" applyFont="1" applyBorder="1" applyAlignment="1">
      <alignment horizontal="center" vertical="top" wrapText="1"/>
    </xf>
    <xf numFmtId="164" fontId="0" fillId="0" borderId="0" xfId="0" applyNumberFormat="1" applyFont="1" applyFill="1"/>
    <xf numFmtId="0" fontId="5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/>
    <xf numFmtId="0" fontId="3" fillId="3" borderId="8" xfId="0" applyFont="1" applyFill="1" applyBorder="1" applyAlignment="1">
      <alignment horizontal="center" vertical="top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3" borderId="6" xfId="0" applyFill="1" applyBorder="1"/>
    <xf numFmtId="0" fontId="0" fillId="0" borderId="2" xfId="0" applyBorder="1"/>
    <xf numFmtId="0" fontId="7" fillId="0" borderId="1" xfId="0" applyFont="1" applyBorder="1" applyAlignment="1">
      <alignment horizontal="center"/>
    </xf>
    <xf numFmtId="0" fontId="8" fillId="5" borderId="0" xfId="0" applyFont="1" applyFill="1" applyBorder="1" applyAlignment="1">
      <alignment vertical="top" wrapText="1"/>
    </xf>
    <xf numFmtId="0" fontId="0" fillId="5" borderId="0" xfId="0" applyFill="1"/>
    <xf numFmtId="1" fontId="0" fillId="5" borderId="0" xfId="0" applyNumberFormat="1" applyFill="1"/>
    <xf numFmtId="0" fontId="9" fillId="0" borderId="0" xfId="0" applyFont="1"/>
    <xf numFmtId="0" fontId="0" fillId="0" borderId="0" xfId="0" applyNumberFormat="1"/>
    <xf numFmtId="164" fontId="0" fillId="0" borderId="0" xfId="0" applyNumberFormat="1"/>
    <xf numFmtId="0" fontId="10" fillId="6" borderId="9" xfId="0" applyFont="1" applyFill="1" applyBorder="1"/>
    <xf numFmtId="0" fontId="10" fillId="6" borderId="10" xfId="0" applyFont="1" applyFill="1" applyBorder="1"/>
    <xf numFmtId="0" fontId="0" fillId="0" borderId="10" xfId="0" applyBorder="1"/>
    <xf numFmtId="0" fontId="11" fillId="6" borderId="10" xfId="0" applyFont="1" applyFill="1" applyBorder="1"/>
    <xf numFmtId="0" fontId="0" fillId="0" borderId="11" xfId="0" applyFont="1" applyBorder="1"/>
    <xf numFmtId="0" fontId="12" fillId="6" borderId="0" xfId="0" applyFont="1" applyFill="1" applyBorder="1"/>
    <xf numFmtId="0" fontId="13" fillId="6" borderId="12" xfId="0" applyFont="1" applyFill="1" applyBorder="1"/>
    <xf numFmtId="0" fontId="13" fillId="6" borderId="0" xfId="0" applyFont="1" applyFill="1" applyBorder="1"/>
    <xf numFmtId="165" fontId="0" fillId="0" borderId="0" xfId="0" applyNumberFormat="1" applyBorder="1"/>
    <xf numFmtId="1" fontId="0" fillId="0" borderId="0" xfId="0" applyNumberFormat="1" applyBorder="1"/>
    <xf numFmtId="0" fontId="13" fillId="6" borderId="13" xfId="0" applyFont="1" applyFill="1" applyBorder="1"/>
    <xf numFmtId="0" fontId="0" fillId="0" borderId="13" xfId="0" applyBorder="1"/>
    <xf numFmtId="0" fontId="14" fillId="0" borderId="0" xfId="0" applyFont="1"/>
    <xf numFmtId="0" fontId="13" fillId="6" borderId="0" xfId="0" applyFont="1" applyFill="1"/>
    <xf numFmtId="1" fontId="12" fillId="0" borderId="0" xfId="0" applyNumberFormat="1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165" fontId="0" fillId="0" borderId="15" xfId="0" applyNumberFormat="1" applyBorder="1"/>
    <xf numFmtId="0" fontId="16" fillId="6" borderId="15" xfId="0" applyFont="1" applyFill="1" applyBorder="1"/>
    <xf numFmtId="1" fontId="0" fillId="0" borderId="15" xfId="0" applyNumberFormat="1" applyBorder="1"/>
    <xf numFmtId="0" fontId="16" fillId="6" borderId="16" xfId="0" applyFont="1" applyFill="1" applyBorder="1"/>
    <xf numFmtId="0" fontId="16" fillId="6" borderId="0" xfId="0" applyFont="1" applyFill="1" applyBorder="1"/>
    <xf numFmtId="0" fontId="0" fillId="0" borderId="0" xfId="0" applyBorder="1"/>
    <xf numFmtId="0" fontId="11" fillId="6" borderId="0" xfId="0" applyFont="1" applyFill="1" applyBorder="1"/>
    <xf numFmtId="0" fontId="0" fillId="0" borderId="1" xfId="0" applyBorder="1"/>
    <xf numFmtId="0" fontId="17" fillId="0" borderId="1" xfId="0" applyFont="1" applyBorder="1"/>
    <xf numFmtId="165" fontId="0" fillId="0" borderId="1" xfId="0" applyNumberFormat="1" applyBorder="1"/>
    <xf numFmtId="165" fontId="0" fillId="0" borderId="2" xfId="0" applyNumberFormat="1" applyBorder="1"/>
    <xf numFmtId="165" fontId="2" fillId="0" borderId="17" xfId="0" applyNumberFormat="1" applyFont="1" applyBorder="1"/>
    <xf numFmtId="165" fontId="2" fillId="0" borderId="18" xfId="0" applyNumberFormat="1" applyFont="1" applyBorder="1"/>
    <xf numFmtId="165" fontId="2" fillId="0" borderId="8" xfId="0" applyNumberFormat="1" applyFont="1" applyBorder="1"/>
    <xf numFmtId="0" fontId="18" fillId="0" borderId="0" xfId="0" applyFont="1"/>
    <xf numFmtId="38" fontId="19" fillId="0" borderId="5" xfId="0" applyNumberFormat="1" applyFont="1" applyBorder="1" applyAlignment="1">
      <alignment horizontal="center" vertical="top" wrapText="1"/>
    </xf>
    <xf numFmtId="0" fontId="3" fillId="0" borderId="0" xfId="0" applyFont="1" applyFill="1" applyBorder="1"/>
    <xf numFmtId="1" fontId="0" fillId="7" borderId="0" xfId="0" applyNumberFormat="1" applyFill="1"/>
    <xf numFmtId="0" fontId="3" fillId="8" borderId="0" xfId="0" applyFont="1" applyFill="1" applyBorder="1"/>
    <xf numFmtId="0" fontId="0" fillId="8" borderId="0" xfId="0" applyFill="1"/>
    <xf numFmtId="165" fontId="0" fillId="8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15/fordeling%20av%20dyr%202011-2015%202015%20v1,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5"/>
      <sheetName val="2011_felte_dyr"/>
      <sheetName val="2012 felte_dyr"/>
      <sheetName val="2013 felte_dyr"/>
      <sheetName val="2014 felte_dyr"/>
      <sheetName val="2015 felte_dyr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15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ellingsavgifter 15"/>
      <sheetName val="Manglende rapporter"/>
      <sheetName val="Fakturagrunnlag"/>
      <sheetName val="2011arb"/>
      <sheetName val="Jaktfeltnummer"/>
    </sheetNames>
    <sheetDataSet>
      <sheetData sheetId="0"/>
      <sheetData sheetId="1"/>
      <sheetData sheetId="2">
        <row r="3">
          <cell r="E3">
            <v>3</v>
          </cell>
          <cell r="F3">
            <v>2</v>
          </cell>
          <cell r="G3">
            <v>2</v>
          </cell>
          <cell r="H3">
            <v>3</v>
          </cell>
          <cell r="I3">
            <v>2</v>
          </cell>
          <cell r="J3">
            <v>12</v>
          </cell>
        </row>
        <row r="4">
          <cell r="E4">
            <v>1</v>
          </cell>
          <cell r="F4">
            <v>1</v>
          </cell>
          <cell r="H4">
            <v>1</v>
          </cell>
          <cell r="J4">
            <v>3</v>
          </cell>
        </row>
        <row r="5">
          <cell r="E5">
            <v>1</v>
          </cell>
          <cell r="F5">
            <v>1</v>
          </cell>
          <cell r="H5">
            <v>1</v>
          </cell>
          <cell r="I5">
            <v>1</v>
          </cell>
          <cell r="J5">
            <v>4</v>
          </cell>
        </row>
        <row r="6">
          <cell r="E6">
            <v>2</v>
          </cell>
          <cell r="F6">
            <v>1</v>
          </cell>
          <cell r="H6">
            <v>2</v>
          </cell>
          <cell r="I6">
            <v>1</v>
          </cell>
          <cell r="J6">
            <v>6</v>
          </cell>
        </row>
        <row r="7">
          <cell r="E7">
            <v>1</v>
          </cell>
          <cell r="F7">
            <v>1</v>
          </cell>
          <cell r="H7">
            <v>1</v>
          </cell>
          <cell r="I7">
            <v>1</v>
          </cell>
          <cell r="J7">
            <v>4</v>
          </cell>
        </row>
        <row r="8">
          <cell r="G8">
            <v>2</v>
          </cell>
          <cell r="J8">
            <v>2</v>
          </cell>
        </row>
        <row r="9">
          <cell r="J9">
            <v>0</v>
          </cell>
        </row>
        <row r="10">
          <cell r="F10">
            <v>2</v>
          </cell>
          <cell r="J10">
            <v>2</v>
          </cell>
        </row>
        <row r="11">
          <cell r="F11">
            <v>1</v>
          </cell>
          <cell r="G11">
            <v>1</v>
          </cell>
          <cell r="J11">
            <v>2</v>
          </cell>
        </row>
        <row r="12">
          <cell r="G12">
            <v>1</v>
          </cell>
          <cell r="J12">
            <v>1</v>
          </cell>
        </row>
        <row r="13">
          <cell r="F13">
            <v>1</v>
          </cell>
          <cell r="G13">
            <v>1</v>
          </cell>
          <cell r="I13">
            <v>1</v>
          </cell>
          <cell r="J13">
            <v>3</v>
          </cell>
        </row>
        <row r="14">
          <cell r="E14">
            <v>1</v>
          </cell>
          <cell r="H14">
            <v>1</v>
          </cell>
          <cell r="I14">
            <v>1</v>
          </cell>
          <cell r="J14">
            <v>3</v>
          </cell>
        </row>
        <row r="15">
          <cell r="E15">
            <v>1</v>
          </cell>
          <cell r="H15">
            <v>1</v>
          </cell>
          <cell r="I15">
            <v>1</v>
          </cell>
          <cell r="J15">
            <v>3</v>
          </cell>
        </row>
        <row r="16">
          <cell r="F16">
            <v>0</v>
          </cell>
          <cell r="J16">
            <v>0</v>
          </cell>
        </row>
        <row r="17">
          <cell r="F17">
            <v>2</v>
          </cell>
          <cell r="G17">
            <v>1</v>
          </cell>
          <cell r="J17">
            <v>3</v>
          </cell>
        </row>
        <row r="18">
          <cell r="E18">
            <v>2</v>
          </cell>
          <cell r="H18">
            <v>2</v>
          </cell>
          <cell r="I18">
            <v>1</v>
          </cell>
          <cell r="J18">
            <v>5</v>
          </cell>
        </row>
        <row r="19">
          <cell r="F19">
            <v>1</v>
          </cell>
          <cell r="G19">
            <v>1</v>
          </cell>
          <cell r="J19">
            <v>2</v>
          </cell>
        </row>
        <row r="20">
          <cell r="E20">
            <v>1</v>
          </cell>
          <cell r="H20">
            <v>1</v>
          </cell>
          <cell r="J20">
            <v>2</v>
          </cell>
        </row>
        <row r="21">
          <cell r="G21">
            <v>1</v>
          </cell>
          <cell r="I21">
            <v>1</v>
          </cell>
          <cell r="J21">
            <v>2</v>
          </cell>
        </row>
        <row r="22">
          <cell r="G22">
            <v>1</v>
          </cell>
          <cell r="I22">
            <v>1</v>
          </cell>
          <cell r="J22">
            <v>2</v>
          </cell>
        </row>
        <row r="23">
          <cell r="E23">
            <v>2</v>
          </cell>
          <cell r="F23">
            <v>1</v>
          </cell>
          <cell r="H23">
            <v>2</v>
          </cell>
          <cell r="J23">
            <v>5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F26">
            <v>1</v>
          </cell>
          <cell r="G26">
            <v>1</v>
          </cell>
          <cell r="I26">
            <v>1</v>
          </cell>
          <cell r="J26">
            <v>3</v>
          </cell>
        </row>
        <row r="27">
          <cell r="E27">
            <v>1</v>
          </cell>
          <cell r="H27">
            <v>1</v>
          </cell>
          <cell r="J27">
            <v>2</v>
          </cell>
        </row>
        <row r="28"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</row>
        <row r="29">
          <cell r="J29">
            <v>73</v>
          </cell>
        </row>
      </sheetData>
      <sheetData sheetId="3"/>
      <sheetData sheetId="4"/>
      <sheetData sheetId="5"/>
      <sheetData sheetId="6">
        <row r="29">
          <cell r="E29">
            <v>11</v>
          </cell>
          <cell r="F29">
            <v>13</v>
          </cell>
          <cell r="G29">
            <v>13</v>
          </cell>
          <cell r="H29">
            <v>12</v>
          </cell>
          <cell r="I29">
            <v>12</v>
          </cell>
        </row>
      </sheetData>
      <sheetData sheetId="7"/>
      <sheetData sheetId="8"/>
      <sheetData sheetId="9"/>
      <sheetData sheetId="10"/>
      <sheetData sheetId="11">
        <row r="49">
          <cell r="E49">
            <v>0.18729096989966554</v>
          </cell>
          <cell r="F49">
            <v>0.18394648829431437</v>
          </cell>
          <cell r="G49">
            <v>0.19732441471571907</v>
          </cell>
          <cell r="H49">
            <v>0.20735785953177258</v>
          </cell>
          <cell r="I49">
            <v>0.22408026755852842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topLeftCell="A9" zoomScale="86" zoomScaleNormal="86" workbookViewId="0">
      <selection activeCell="K32" sqref="K32:K33"/>
    </sheetView>
  </sheetViews>
  <sheetFormatPr baseColWidth="10" defaultColWidth="11.42578125" defaultRowHeight="12.75" x14ac:dyDescent="0.2"/>
  <cols>
    <col min="1" max="1" width="29.85546875" customWidth="1"/>
    <col min="2" max="2" width="11.5703125" customWidth="1"/>
    <col min="3" max="3" width="0" hidden="1" customWidth="1"/>
    <col min="4" max="4" width="10.5703125" customWidth="1"/>
    <col min="5" max="5" width="9.7109375" customWidth="1"/>
    <col min="6" max="6" width="9.28515625" customWidth="1"/>
    <col min="7" max="9" width="11.42578125" customWidth="1"/>
    <col min="10" max="10" width="8.140625" customWidth="1"/>
    <col min="11" max="11" width="11.5703125" customWidth="1"/>
    <col min="12" max="12" width="12.85546875" customWidth="1"/>
    <col min="13" max="13" width="11.140625" customWidth="1"/>
    <col min="14" max="14" width="13" customWidth="1"/>
  </cols>
  <sheetData>
    <row r="1" spans="1:16" ht="12.75" customHeight="1" x14ac:dyDescent="0.2">
      <c r="A1" s="1" t="s">
        <v>0</v>
      </c>
      <c r="B1" s="2"/>
      <c r="C1" s="2"/>
      <c r="D1" s="3" t="s">
        <v>1</v>
      </c>
      <c r="E1" s="3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>
        <v>2012</v>
      </c>
      <c r="K1" s="5" t="s">
        <v>7</v>
      </c>
      <c r="L1" s="6">
        <f ca="1">TODAY()</f>
        <v>42616</v>
      </c>
    </row>
    <row r="2" spans="1:16" ht="25.5" x14ac:dyDescent="0.2">
      <c r="A2" s="1"/>
      <c r="B2" s="7" t="s">
        <v>8</v>
      </c>
      <c r="C2" s="7"/>
      <c r="D2" s="3"/>
      <c r="E2" s="3"/>
      <c r="F2" s="8" t="s">
        <v>9</v>
      </c>
      <c r="G2" s="8" t="s">
        <v>10</v>
      </c>
      <c r="H2" s="8" t="s">
        <v>11</v>
      </c>
      <c r="I2" s="8" t="s">
        <v>11</v>
      </c>
      <c r="J2" s="9" t="s">
        <v>12</v>
      </c>
      <c r="K2" s="9" t="s">
        <v>13</v>
      </c>
      <c r="L2" s="9" t="s">
        <v>14</v>
      </c>
    </row>
    <row r="3" spans="1:16" x14ac:dyDescent="0.2">
      <c r="A3" s="10" t="s">
        <v>15</v>
      </c>
      <c r="B3" s="11">
        <v>8200</v>
      </c>
      <c r="C3" s="12"/>
      <c r="D3" s="13">
        <v>12</v>
      </c>
      <c r="E3" s="14">
        <v>2</v>
      </c>
      <c r="F3" s="14">
        <v>1</v>
      </c>
      <c r="G3" s="14">
        <v>3</v>
      </c>
      <c r="H3" s="14">
        <v>2</v>
      </c>
      <c r="I3" s="14">
        <v>2</v>
      </c>
      <c r="J3" s="15">
        <f t="shared" ref="J3:J28" si="0">SUM(E3:I3)</f>
        <v>10</v>
      </c>
      <c r="K3" s="16">
        <f t="shared" ref="K3:K28" si="1">+J3</f>
        <v>10</v>
      </c>
      <c r="L3" s="17">
        <f>+K3/'[1]2012'!J3</f>
        <v>0.83333333333333337</v>
      </c>
      <c r="P3" s="18">
        <f>+IF(K3=0,0,B3/J3)</f>
        <v>820</v>
      </c>
    </row>
    <row r="4" spans="1:16" x14ac:dyDescent="0.2">
      <c r="A4" s="10" t="s">
        <v>16</v>
      </c>
      <c r="B4" s="11">
        <v>2669</v>
      </c>
      <c r="C4" s="12"/>
      <c r="D4" s="13">
        <f>1+2</f>
        <v>3</v>
      </c>
      <c r="E4" s="19"/>
      <c r="F4" s="19"/>
      <c r="G4" s="14">
        <v>1</v>
      </c>
      <c r="H4" s="19"/>
      <c r="I4" s="19"/>
      <c r="J4" s="15">
        <f t="shared" si="0"/>
        <v>1</v>
      </c>
      <c r="K4" s="16">
        <f t="shared" si="1"/>
        <v>1</v>
      </c>
      <c r="L4" s="17">
        <f>+K4/'[1]2012'!J4</f>
        <v>0.33333333333333331</v>
      </c>
      <c r="P4" s="18">
        <f t="shared" ref="P4:P27" si="2">+IF(K4=0,B4,B4/J4)</f>
        <v>2669</v>
      </c>
    </row>
    <row r="5" spans="1:16" x14ac:dyDescent="0.2">
      <c r="A5" s="10" t="s">
        <v>17</v>
      </c>
      <c r="B5" s="11">
        <v>2100</v>
      </c>
      <c r="C5" s="12"/>
      <c r="D5" s="13">
        <f>2+2</f>
        <v>4</v>
      </c>
      <c r="E5" s="19"/>
      <c r="F5" s="14">
        <v>1</v>
      </c>
      <c r="G5" s="19"/>
      <c r="H5" s="19"/>
      <c r="I5" s="14">
        <v>1</v>
      </c>
      <c r="J5" s="15">
        <f t="shared" si="0"/>
        <v>2</v>
      </c>
      <c r="K5" s="16">
        <f t="shared" si="1"/>
        <v>2</v>
      </c>
      <c r="L5" s="17">
        <f>+K5/'[1]2012'!J5</f>
        <v>0.5</v>
      </c>
      <c r="P5" s="18">
        <f t="shared" si="2"/>
        <v>1050</v>
      </c>
    </row>
    <row r="6" spans="1:16" x14ac:dyDescent="0.2">
      <c r="A6" s="10" t="s">
        <v>18</v>
      </c>
      <c r="B6" s="11">
        <v>3650</v>
      </c>
      <c r="C6" s="12"/>
      <c r="D6" s="13">
        <f>4+2</f>
        <v>6</v>
      </c>
      <c r="E6" s="14">
        <v>2</v>
      </c>
      <c r="F6" s="20"/>
      <c r="G6" s="14">
        <v>1</v>
      </c>
      <c r="H6" s="14">
        <f>1+1</f>
        <v>2</v>
      </c>
      <c r="I6" s="14">
        <v>1</v>
      </c>
      <c r="J6" s="15">
        <f t="shared" si="0"/>
        <v>6</v>
      </c>
      <c r="K6" s="16">
        <f t="shared" si="1"/>
        <v>6</v>
      </c>
      <c r="L6" s="17">
        <f>+K6/'[1]2012'!J6</f>
        <v>1</v>
      </c>
      <c r="P6" s="18">
        <f t="shared" si="2"/>
        <v>608.33333333333337</v>
      </c>
    </row>
    <row r="7" spans="1:16" x14ac:dyDescent="0.2">
      <c r="A7" s="10" t="s">
        <v>19</v>
      </c>
      <c r="B7" s="21">
        <v>4600</v>
      </c>
      <c r="C7" s="22"/>
      <c r="D7" s="13">
        <v>4</v>
      </c>
      <c r="E7" s="14">
        <v>1</v>
      </c>
      <c r="F7" s="19"/>
      <c r="G7" s="14">
        <v>1</v>
      </c>
      <c r="H7" s="14">
        <v>1</v>
      </c>
      <c r="I7" s="14">
        <v>1</v>
      </c>
      <c r="J7" s="15">
        <f t="shared" si="0"/>
        <v>4</v>
      </c>
      <c r="K7" s="16">
        <f t="shared" si="1"/>
        <v>4</v>
      </c>
      <c r="L7" s="23">
        <f>+K7/'[1]2012'!J7</f>
        <v>1</v>
      </c>
      <c r="P7" s="18">
        <f t="shared" si="2"/>
        <v>1150</v>
      </c>
    </row>
    <row r="8" spans="1:16" x14ac:dyDescent="0.2">
      <c r="A8" s="10" t="s">
        <v>20</v>
      </c>
      <c r="B8" s="11">
        <f>285+401+388</f>
        <v>1074</v>
      </c>
      <c r="C8" s="12"/>
      <c r="D8" s="13">
        <v>2</v>
      </c>
      <c r="E8" s="19"/>
      <c r="F8" s="19"/>
      <c r="G8" s="14">
        <v>1</v>
      </c>
      <c r="H8" s="19"/>
      <c r="I8" s="19"/>
      <c r="J8" s="15">
        <f t="shared" si="0"/>
        <v>1</v>
      </c>
      <c r="K8" s="16">
        <f t="shared" si="1"/>
        <v>1</v>
      </c>
      <c r="L8" s="17">
        <f>+K8/'[1]2012'!J8</f>
        <v>0.5</v>
      </c>
      <c r="P8" s="18">
        <f t="shared" si="2"/>
        <v>1074</v>
      </c>
    </row>
    <row r="9" spans="1:16" x14ac:dyDescent="0.2">
      <c r="A9" s="10" t="s">
        <v>21</v>
      </c>
      <c r="B9" s="11">
        <f>200+300+155+150+200+393+75+75</f>
        <v>1548</v>
      </c>
      <c r="C9" s="12"/>
      <c r="D9" s="13">
        <v>0</v>
      </c>
      <c r="E9" s="19"/>
      <c r="F9" s="19"/>
      <c r="G9" s="19"/>
      <c r="H9" s="19"/>
      <c r="I9" s="19"/>
      <c r="J9" s="15">
        <f t="shared" si="0"/>
        <v>0</v>
      </c>
      <c r="K9" s="16">
        <f t="shared" si="1"/>
        <v>0</v>
      </c>
      <c r="L9" s="23" t="e">
        <f>+K9/'[1]2012'!J9</f>
        <v>#DIV/0!</v>
      </c>
      <c r="P9" s="18">
        <f t="shared" si="2"/>
        <v>1548</v>
      </c>
    </row>
    <row r="10" spans="1:16" x14ac:dyDescent="0.2">
      <c r="A10" s="10" t="s">
        <v>22</v>
      </c>
      <c r="B10" s="11">
        <f>137+215+220+226+271</f>
        <v>1069</v>
      </c>
      <c r="C10" s="12"/>
      <c r="D10" s="13">
        <f>1+1</f>
        <v>2</v>
      </c>
      <c r="E10" s="19"/>
      <c r="F10" s="14">
        <v>1</v>
      </c>
      <c r="G10" s="14">
        <v>1</v>
      </c>
      <c r="H10" s="19"/>
      <c r="I10" s="19"/>
      <c r="J10" s="15">
        <f t="shared" si="0"/>
        <v>2</v>
      </c>
      <c r="K10" s="16">
        <f t="shared" si="1"/>
        <v>2</v>
      </c>
      <c r="L10" s="17">
        <f>+K10/'[1]2012'!J10</f>
        <v>1</v>
      </c>
      <c r="P10" s="18">
        <f t="shared" si="2"/>
        <v>534.5</v>
      </c>
    </row>
    <row r="11" spans="1:16" x14ac:dyDescent="0.2">
      <c r="A11" s="10" t="s">
        <v>23</v>
      </c>
      <c r="B11" s="11">
        <v>1270</v>
      </c>
      <c r="C11" s="12"/>
      <c r="D11" s="13">
        <v>2</v>
      </c>
      <c r="E11" s="19"/>
      <c r="F11" s="14">
        <v>1</v>
      </c>
      <c r="G11" s="14">
        <v>1</v>
      </c>
      <c r="H11" s="19"/>
      <c r="I11" s="19"/>
      <c r="J11" s="15">
        <f t="shared" si="0"/>
        <v>2</v>
      </c>
      <c r="K11" s="16">
        <f t="shared" si="1"/>
        <v>2</v>
      </c>
      <c r="L11" s="17">
        <f>+K11/'[1]2012'!J11</f>
        <v>1</v>
      </c>
      <c r="P11" s="18">
        <f t="shared" si="2"/>
        <v>635</v>
      </c>
    </row>
    <row r="12" spans="1:16" x14ac:dyDescent="0.2">
      <c r="A12" s="10" t="s">
        <v>24</v>
      </c>
      <c r="B12" s="11">
        <f>26+196+15+188+10+410+360+170+1600</f>
        <v>2975</v>
      </c>
      <c r="C12" s="12"/>
      <c r="D12" s="13">
        <v>1</v>
      </c>
      <c r="E12" s="19"/>
      <c r="F12" s="14">
        <v>1</v>
      </c>
      <c r="G12" s="19"/>
      <c r="H12" s="19"/>
      <c r="I12" s="19"/>
      <c r="J12" s="15">
        <f t="shared" si="0"/>
        <v>1</v>
      </c>
      <c r="K12" s="16">
        <f t="shared" si="1"/>
        <v>1</v>
      </c>
      <c r="L12" s="23">
        <f>+K12/'[1]2012'!J12</f>
        <v>1</v>
      </c>
      <c r="P12" s="18">
        <f t="shared" si="2"/>
        <v>2975</v>
      </c>
    </row>
    <row r="13" spans="1:16" x14ac:dyDescent="0.2">
      <c r="A13" s="10" t="s">
        <v>25</v>
      </c>
      <c r="B13" s="11">
        <v>1852</v>
      </c>
      <c r="C13" s="12"/>
      <c r="D13" s="13">
        <f>2+1</f>
        <v>3</v>
      </c>
      <c r="E13" s="19"/>
      <c r="F13" s="19"/>
      <c r="G13" s="14">
        <v>1</v>
      </c>
      <c r="H13" s="19"/>
      <c r="I13" s="14">
        <v>1</v>
      </c>
      <c r="J13" s="15">
        <f t="shared" si="0"/>
        <v>2</v>
      </c>
      <c r="K13" s="16">
        <f t="shared" si="1"/>
        <v>2</v>
      </c>
      <c r="L13" s="17">
        <f>+K13/'[1]2012'!J13</f>
        <v>0.66666666666666663</v>
      </c>
      <c r="P13" s="18">
        <f t="shared" si="2"/>
        <v>926</v>
      </c>
    </row>
    <row r="14" spans="1:16" x14ac:dyDescent="0.2">
      <c r="A14" s="10" t="s">
        <v>26</v>
      </c>
      <c r="B14" s="11">
        <f>2486+1512</f>
        <v>3998</v>
      </c>
      <c r="C14" s="12"/>
      <c r="D14" s="13">
        <v>3</v>
      </c>
      <c r="E14" s="14">
        <v>2</v>
      </c>
      <c r="F14" s="14">
        <v>1</v>
      </c>
      <c r="G14" s="19"/>
      <c r="H14" s="19"/>
      <c r="I14" s="24"/>
      <c r="J14" s="15">
        <f t="shared" si="0"/>
        <v>3</v>
      </c>
      <c r="K14" s="16">
        <f t="shared" si="1"/>
        <v>3</v>
      </c>
      <c r="L14" s="17">
        <f>+K14/'[1]2012'!J14</f>
        <v>1</v>
      </c>
      <c r="P14" s="18">
        <f t="shared" si="2"/>
        <v>1332.6666666666667</v>
      </c>
    </row>
    <row r="15" spans="1:16" x14ac:dyDescent="0.2">
      <c r="A15" s="10" t="s">
        <v>27</v>
      </c>
      <c r="B15" s="11">
        <v>1752</v>
      </c>
      <c r="C15" s="12"/>
      <c r="D15" s="13">
        <v>3</v>
      </c>
      <c r="E15" s="14">
        <v>1</v>
      </c>
      <c r="F15" s="19"/>
      <c r="G15" s="14"/>
      <c r="H15" s="14">
        <v>1</v>
      </c>
      <c r="I15" s="14">
        <v>1</v>
      </c>
      <c r="J15" s="15">
        <f t="shared" si="0"/>
        <v>3</v>
      </c>
      <c r="K15" s="16">
        <f t="shared" si="1"/>
        <v>3</v>
      </c>
      <c r="L15" s="17">
        <f>+K15/'[1]2012'!J15</f>
        <v>1</v>
      </c>
      <c r="P15" s="18">
        <f t="shared" si="2"/>
        <v>584</v>
      </c>
    </row>
    <row r="16" spans="1:16" x14ac:dyDescent="0.2">
      <c r="A16" s="10" t="s">
        <v>28</v>
      </c>
      <c r="B16" s="11">
        <v>3600</v>
      </c>
      <c r="C16" s="12"/>
      <c r="D16" s="13">
        <v>0</v>
      </c>
      <c r="E16" s="19"/>
      <c r="F16" s="19"/>
      <c r="G16" s="19"/>
      <c r="H16" s="19"/>
      <c r="I16" s="19"/>
      <c r="J16" s="15">
        <f t="shared" si="0"/>
        <v>0</v>
      </c>
      <c r="K16" s="16">
        <f t="shared" si="1"/>
        <v>0</v>
      </c>
      <c r="L16" s="23" t="e">
        <f>+K16/'[1]2012'!J16</f>
        <v>#DIV/0!</v>
      </c>
      <c r="P16" s="18">
        <f t="shared" si="2"/>
        <v>3600</v>
      </c>
    </row>
    <row r="17" spans="1:16" x14ac:dyDescent="0.2">
      <c r="A17" s="10" t="s">
        <v>29</v>
      </c>
      <c r="B17" s="11">
        <v>5890</v>
      </c>
      <c r="C17" s="12"/>
      <c r="D17" s="13">
        <v>3</v>
      </c>
      <c r="E17" s="19"/>
      <c r="F17" s="14">
        <v>2</v>
      </c>
      <c r="G17" s="14">
        <v>1</v>
      </c>
      <c r="H17" s="19"/>
      <c r="I17" s="19"/>
      <c r="J17" s="15">
        <f t="shared" si="0"/>
        <v>3</v>
      </c>
      <c r="K17" s="16">
        <f t="shared" si="1"/>
        <v>3</v>
      </c>
      <c r="L17" s="17">
        <f>+K17/'[1]2012'!J17</f>
        <v>1</v>
      </c>
      <c r="P17" s="18">
        <f t="shared" si="2"/>
        <v>1963.3333333333333</v>
      </c>
    </row>
    <row r="18" spans="1:16" x14ac:dyDescent="0.2">
      <c r="A18" s="10" t="s">
        <v>30</v>
      </c>
      <c r="B18" s="11">
        <v>10600</v>
      </c>
      <c r="C18" s="12"/>
      <c r="D18" s="13">
        <v>5</v>
      </c>
      <c r="E18" s="19"/>
      <c r="F18" s="14">
        <v>1</v>
      </c>
      <c r="G18" s="14">
        <v>1</v>
      </c>
      <c r="H18" s="14">
        <v>1</v>
      </c>
      <c r="I18" s="14">
        <v>1</v>
      </c>
      <c r="J18" s="15">
        <f t="shared" si="0"/>
        <v>4</v>
      </c>
      <c r="K18" s="16">
        <f t="shared" si="1"/>
        <v>4</v>
      </c>
      <c r="L18" s="25">
        <f>+K18/'[1]2012'!J18</f>
        <v>0.8</v>
      </c>
      <c r="P18" s="18">
        <f t="shared" si="2"/>
        <v>2650</v>
      </c>
    </row>
    <row r="19" spans="1:16" x14ac:dyDescent="0.2">
      <c r="A19" s="10" t="s">
        <v>31</v>
      </c>
      <c r="B19" s="11">
        <v>3479</v>
      </c>
      <c r="C19" s="12"/>
      <c r="D19" s="13">
        <v>2</v>
      </c>
      <c r="E19" s="19"/>
      <c r="F19" s="19"/>
      <c r="G19" s="19"/>
      <c r="H19" s="14">
        <v>1</v>
      </c>
      <c r="I19" s="19"/>
      <c r="J19" s="15">
        <f t="shared" si="0"/>
        <v>1</v>
      </c>
      <c r="K19" s="16">
        <f t="shared" si="1"/>
        <v>1</v>
      </c>
      <c r="L19" s="23">
        <f>+K19/'[1]2012'!J19</f>
        <v>0.5</v>
      </c>
      <c r="P19" s="18">
        <f t="shared" si="2"/>
        <v>3479</v>
      </c>
    </row>
    <row r="20" spans="1:16" x14ac:dyDescent="0.2">
      <c r="A20" s="10" t="s">
        <v>32</v>
      </c>
      <c r="B20" s="11">
        <v>1400</v>
      </c>
      <c r="C20" s="12"/>
      <c r="D20" s="13">
        <v>2</v>
      </c>
      <c r="E20" s="14">
        <v>1</v>
      </c>
      <c r="F20" s="19"/>
      <c r="G20" s="19"/>
      <c r="H20" s="14">
        <v>1</v>
      </c>
      <c r="I20" s="19"/>
      <c r="J20" s="15">
        <f t="shared" si="0"/>
        <v>2</v>
      </c>
      <c r="K20" s="16">
        <f t="shared" si="1"/>
        <v>2</v>
      </c>
      <c r="L20" s="17">
        <f>+K20/'[1]2012'!J20</f>
        <v>1</v>
      </c>
      <c r="P20" s="18">
        <f t="shared" si="2"/>
        <v>700</v>
      </c>
    </row>
    <row r="21" spans="1:16" x14ac:dyDescent="0.2">
      <c r="A21" s="10" t="s">
        <v>33</v>
      </c>
      <c r="B21" s="11">
        <f>195+137+73+74+152+238+113+55+107+1150</f>
        <v>2294</v>
      </c>
      <c r="C21" s="12"/>
      <c r="D21" s="13">
        <v>2</v>
      </c>
      <c r="E21" s="19"/>
      <c r="F21" s="19"/>
      <c r="G21" s="19"/>
      <c r="H21" s="19"/>
      <c r="I21" s="14">
        <v>1</v>
      </c>
      <c r="J21" s="15">
        <f t="shared" si="0"/>
        <v>1</v>
      </c>
      <c r="K21" s="16">
        <f t="shared" si="1"/>
        <v>1</v>
      </c>
      <c r="L21" s="23">
        <f>+K21/'[1]2012'!J21</f>
        <v>0.5</v>
      </c>
      <c r="P21" s="18">
        <f t="shared" si="2"/>
        <v>2294</v>
      </c>
    </row>
    <row r="22" spans="1:16" x14ac:dyDescent="0.2">
      <c r="A22" s="10" t="s">
        <v>34</v>
      </c>
      <c r="B22" s="11">
        <v>2100</v>
      </c>
      <c r="C22" s="12"/>
      <c r="D22" s="13">
        <v>2</v>
      </c>
      <c r="E22" s="19"/>
      <c r="F22" s="19"/>
      <c r="G22" s="19"/>
      <c r="H22" s="19"/>
      <c r="I22" s="19"/>
      <c r="J22" s="15">
        <f t="shared" si="0"/>
        <v>0</v>
      </c>
      <c r="K22" s="16">
        <f t="shared" si="1"/>
        <v>0</v>
      </c>
      <c r="L22" s="23">
        <f>+K22/'[1]2012'!J22</f>
        <v>0</v>
      </c>
      <c r="P22" s="18">
        <f t="shared" si="2"/>
        <v>2100</v>
      </c>
    </row>
    <row r="23" spans="1:16" x14ac:dyDescent="0.2">
      <c r="A23" s="10" t="s">
        <v>35</v>
      </c>
      <c r="B23" s="11">
        <f>3221+382</f>
        <v>3603</v>
      </c>
      <c r="C23" s="12"/>
      <c r="D23" s="13">
        <v>5</v>
      </c>
      <c r="E23" s="14">
        <v>1</v>
      </c>
      <c r="F23" s="19"/>
      <c r="G23" s="19"/>
      <c r="H23" s="14">
        <v>1</v>
      </c>
      <c r="I23" s="14">
        <v>1</v>
      </c>
      <c r="J23" s="15">
        <f t="shared" si="0"/>
        <v>3</v>
      </c>
      <c r="K23" s="16">
        <f t="shared" si="1"/>
        <v>3</v>
      </c>
      <c r="L23" s="17">
        <f>+K23/'[1]2012'!J23</f>
        <v>0.6</v>
      </c>
      <c r="P23" s="18">
        <f t="shared" si="2"/>
        <v>1201</v>
      </c>
    </row>
    <row r="24" spans="1:16" x14ac:dyDescent="0.2">
      <c r="A24" s="10" t="s">
        <v>36</v>
      </c>
      <c r="B24" s="11">
        <v>1770</v>
      </c>
      <c r="C24" s="12"/>
      <c r="D24" s="13">
        <v>1</v>
      </c>
      <c r="E24" s="19"/>
      <c r="F24" s="19"/>
      <c r="G24" s="19"/>
      <c r="H24" s="19"/>
      <c r="I24" s="26">
        <v>1</v>
      </c>
      <c r="J24" s="15">
        <f t="shared" si="0"/>
        <v>1</v>
      </c>
      <c r="K24" s="16">
        <f t="shared" si="1"/>
        <v>1</v>
      </c>
      <c r="L24" s="17">
        <f>+K24/'[1]2012'!J24</f>
        <v>1</v>
      </c>
      <c r="P24" s="18">
        <f t="shared" si="2"/>
        <v>1770</v>
      </c>
    </row>
    <row r="25" spans="1:16" x14ac:dyDescent="0.2">
      <c r="A25" s="27" t="s">
        <v>37</v>
      </c>
      <c r="B25" s="11">
        <f>1811+85.3</f>
        <v>1896.3</v>
      </c>
      <c r="C25" s="28"/>
      <c r="D25" s="29">
        <v>1</v>
      </c>
      <c r="E25" s="24"/>
      <c r="F25" s="24"/>
      <c r="G25" s="24"/>
      <c r="H25" s="24"/>
      <c r="I25" s="26">
        <v>1</v>
      </c>
      <c r="J25" s="15">
        <f t="shared" si="0"/>
        <v>1</v>
      </c>
      <c r="K25" s="16">
        <f t="shared" si="1"/>
        <v>1</v>
      </c>
      <c r="L25" s="23">
        <f>+K25/'[1]2012'!J25</f>
        <v>1</v>
      </c>
      <c r="P25" s="18">
        <f t="shared" si="2"/>
        <v>1896.3</v>
      </c>
    </row>
    <row r="26" spans="1:16" x14ac:dyDescent="0.2">
      <c r="A26" s="30" t="s">
        <v>38</v>
      </c>
      <c r="B26" s="11">
        <f>1494+120</f>
        <v>1614</v>
      </c>
      <c r="C26" s="11"/>
      <c r="D26" s="31">
        <f>2+1</f>
        <v>3</v>
      </c>
      <c r="E26" s="32"/>
      <c r="F26" s="14">
        <v>1</v>
      </c>
      <c r="G26" s="33">
        <v>1</v>
      </c>
      <c r="H26" s="14">
        <v>1</v>
      </c>
      <c r="I26" s="32"/>
      <c r="J26" s="15">
        <f t="shared" si="0"/>
        <v>3</v>
      </c>
      <c r="K26" s="16">
        <f t="shared" si="1"/>
        <v>3</v>
      </c>
      <c r="L26" s="17">
        <f>+K26/'[1]2012'!J26</f>
        <v>1</v>
      </c>
      <c r="P26" s="18">
        <f t="shared" si="2"/>
        <v>538</v>
      </c>
    </row>
    <row r="27" spans="1:16" x14ac:dyDescent="0.2">
      <c r="A27" s="30" t="s">
        <v>39</v>
      </c>
      <c r="B27" s="11">
        <v>3182</v>
      </c>
      <c r="C27" s="11"/>
      <c r="D27" s="31">
        <v>2</v>
      </c>
      <c r="E27" s="14">
        <v>1</v>
      </c>
      <c r="F27" s="32"/>
      <c r="G27" s="32"/>
      <c r="H27" s="32"/>
      <c r="I27" s="32"/>
      <c r="J27" s="15">
        <f t="shared" si="0"/>
        <v>1</v>
      </c>
      <c r="K27" s="16">
        <f t="shared" si="1"/>
        <v>1</v>
      </c>
      <c r="L27" s="23">
        <f>+K27/'[1]2012'!J27</f>
        <v>0.5</v>
      </c>
      <c r="P27" s="18">
        <f t="shared" si="2"/>
        <v>3182</v>
      </c>
    </row>
    <row r="28" spans="1:16" x14ac:dyDescent="0.2">
      <c r="A28" s="30" t="s">
        <v>40</v>
      </c>
      <c r="B28" s="11"/>
      <c r="C28" s="11"/>
      <c r="D28" s="34">
        <f>+'[1]2012'!D28</f>
        <v>1</v>
      </c>
      <c r="E28" s="32"/>
      <c r="F28" s="32"/>
      <c r="G28" s="32"/>
      <c r="H28" s="32"/>
      <c r="I28" s="32"/>
      <c r="J28" s="15">
        <f t="shared" si="0"/>
        <v>0</v>
      </c>
      <c r="K28" s="16">
        <f t="shared" si="1"/>
        <v>0</v>
      </c>
      <c r="L28" s="23"/>
      <c r="P28" s="18"/>
    </row>
    <row r="29" spans="1:16" x14ac:dyDescent="0.2">
      <c r="A29" s="35" t="s">
        <v>41</v>
      </c>
      <c r="B29" s="36">
        <f>SUM(B3:B27)</f>
        <v>78185.3</v>
      </c>
      <c r="C29" s="36">
        <f>SUM(C3:C26)</f>
        <v>0</v>
      </c>
      <c r="D29" s="37">
        <f>SUM(D3:D27)</f>
        <v>73</v>
      </c>
      <c r="E29" s="38">
        <f t="shared" ref="E29:K29" si="3">SUM(E3:E28)</f>
        <v>11</v>
      </c>
      <c r="F29" s="38">
        <f t="shared" si="3"/>
        <v>10</v>
      </c>
      <c r="G29" s="38">
        <f t="shared" si="3"/>
        <v>13</v>
      </c>
      <c r="H29" s="38">
        <f t="shared" si="3"/>
        <v>11</v>
      </c>
      <c r="I29" s="38">
        <f t="shared" si="3"/>
        <v>12</v>
      </c>
      <c r="J29" s="15">
        <f t="shared" si="3"/>
        <v>57</v>
      </c>
      <c r="K29" s="39">
        <f t="shared" si="3"/>
        <v>57</v>
      </c>
      <c r="L29" s="23">
        <f>+K29/'[1]2012'!J29</f>
        <v>0.78082191780821919</v>
      </c>
      <c r="P29" s="18">
        <f>+IF(K29=0,0,B29/J29)</f>
        <v>1371.6719298245614</v>
      </c>
    </row>
    <row r="30" spans="1:16" x14ac:dyDescent="0.2">
      <c r="A30" s="40" t="s">
        <v>42</v>
      </c>
      <c r="B30" s="40"/>
      <c r="C30" s="40"/>
      <c r="D30" s="41">
        <f>SUM(E30:I30)</f>
        <v>77</v>
      </c>
      <c r="E30" s="42">
        <f>+F34</f>
        <v>16.940000000000001</v>
      </c>
      <c r="F30" s="42">
        <f>+F35</f>
        <v>13.475</v>
      </c>
      <c r="G30" s="42">
        <f>+F36</f>
        <v>13.475</v>
      </c>
      <c r="H30" s="42">
        <f>+F37</f>
        <v>16.940000000000001</v>
      </c>
      <c r="I30" s="42">
        <f>+F38</f>
        <v>16.170000000000002</v>
      </c>
      <c r="L30" s="43" t="s">
        <v>43</v>
      </c>
    </row>
    <row r="31" spans="1:16" x14ac:dyDescent="0.2">
      <c r="A31" s="36" t="s">
        <v>44</v>
      </c>
      <c r="D31" s="44">
        <f>+D29</f>
        <v>73</v>
      </c>
      <c r="E31" s="18">
        <f>+$D$31*D34</f>
        <v>16.059999999999999</v>
      </c>
      <c r="F31" s="18">
        <f>+$D$31*D35</f>
        <v>12.774999999999999</v>
      </c>
      <c r="G31" s="18">
        <f>+$D$31*D36</f>
        <v>12.774999999999999</v>
      </c>
      <c r="H31" s="18">
        <f>+$D$31*D37</f>
        <v>16.059999999999999</v>
      </c>
      <c r="I31" s="18">
        <f>+$D$31*D38</f>
        <v>15.33</v>
      </c>
      <c r="J31" t="s">
        <v>45</v>
      </c>
      <c r="K31" t="s">
        <v>46</v>
      </c>
      <c r="L31" t="s">
        <v>47</v>
      </c>
      <c r="M31" t="s">
        <v>47</v>
      </c>
      <c r="N31" t="s">
        <v>48</v>
      </c>
    </row>
    <row r="32" spans="1:16" ht="13.5" thickBot="1" x14ac:dyDescent="0.25">
      <c r="I32" t="s">
        <v>49</v>
      </c>
      <c r="J32" s="44">
        <f>(E29/2-J35)+F29+H29</f>
        <v>24</v>
      </c>
      <c r="K32" s="44">
        <f>+(E29/2-J35)+F29+H29</f>
        <v>24</v>
      </c>
      <c r="L32" s="44">
        <f>+H29+I29</f>
        <v>23</v>
      </c>
      <c r="M32" s="45">
        <f>+L32/$K$29</f>
        <v>0.40350877192982454</v>
      </c>
      <c r="N32" s="45">
        <f>+K32/$K$29</f>
        <v>0.42105263157894735</v>
      </c>
    </row>
    <row r="33" spans="1:14" ht="15.75" x14ac:dyDescent="0.25">
      <c r="A33" s="46" t="s">
        <v>50</v>
      </c>
      <c r="B33" s="47"/>
      <c r="C33" s="47"/>
      <c r="D33" s="48"/>
      <c r="E33" s="49" t="s">
        <v>51</v>
      </c>
      <c r="F33" s="49" t="s">
        <v>52</v>
      </c>
      <c r="G33" s="49" t="s">
        <v>53</v>
      </c>
      <c r="H33" s="50"/>
      <c r="I33" s="51" t="s">
        <v>54</v>
      </c>
      <c r="J33" s="44">
        <f>+(E29/2+J35)+G29+I29</f>
        <v>33</v>
      </c>
      <c r="K33" s="44">
        <f>+(E29/2+J35)+G29+I29</f>
        <v>33</v>
      </c>
      <c r="L33" s="44">
        <f>+(E29)+F29+G29</f>
        <v>34</v>
      </c>
      <c r="M33" s="45">
        <f>+L33/$K$29</f>
        <v>0.59649122807017541</v>
      </c>
      <c r="N33" s="45">
        <f>+K33/$K$29</f>
        <v>0.57894736842105265</v>
      </c>
    </row>
    <row r="34" spans="1:14" ht="15.75" x14ac:dyDescent="0.25">
      <c r="A34" s="52" t="s">
        <v>55</v>
      </c>
      <c r="B34" s="53"/>
      <c r="C34" s="53"/>
      <c r="D34" s="54">
        <v>0.22</v>
      </c>
      <c r="E34" s="53">
        <v>22</v>
      </c>
      <c r="F34" s="55">
        <v>16.940000000000001</v>
      </c>
      <c r="G34" s="55">
        <f>+F34*5</f>
        <v>84.7</v>
      </c>
      <c r="H34" s="56"/>
      <c r="J34" s="44">
        <f>SUM(J32:J33)</f>
        <v>57</v>
      </c>
      <c r="K34" s="44">
        <f>SUM(K32:K33)</f>
        <v>57</v>
      </c>
      <c r="L34" s="44">
        <f>SUM(L32:L33)</f>
        <v>57</v>
      </c>
      <c r="M34" s="45">
        <f>SUM(M32:M33)</f>
        <v>1</v>
      </c>
      <c r="N34" s="45">
        <f>SUM(N32:N33)</f>
        <v>1</v>
      </c>
    </row>
    <row r="35" spans="1:14" ht="15.75" x14ac:dyDescent="0.25">
      <c r="A35" s="52" t="s">
        <v>56</v>
      </c>
      <c r="B35" s="53"/>
      <c r="C35" s="53"/>
      <c r="D35" s="54">
        <v>0.17499999999999999</v>
      </c>
      <c r="E35" s="53">
        <v>17.5</v>
      </c>
      <c r="F35" s="55">
        <v>13.475</v>
      </c>
      <c r="G35" s="55">
        <f>+F35*5</f>
        <v>67.375</v>
      </c>
      <c r="H35" s="57"/>
      <c r="I35" s="58" t="s">
        <v>57</v>
      </c>
      <c r="J35" s="59">
        <v>2.5</v>
      </c>
    </row>
    <row r="36" spans="1:14" ht="15.75" x14ac:dyDescent="0.25">
      <c r="A36" s="52" t="s">
        <v>58</v>
      </c>
      <c r="B36" s="53"/>
      <c r="C36" s="53"/>
      <c r="D36" s="54">
        <v>0.17499999999999999</v>
      </c>
      <c r="E36" s="53">
        <v>17.5</v>
      </c>
      <c r="F36" s="55">
        <v>13.475</v>
      </c>
      <c r="G36" s="55">
        <f>+F36*5</f>
        <v>67.375</v>
      </c>
      <c r="H36" s="57"/>
    </row>
    <row r="37" spans="1:14" ht="15.75" x14ac:dyDescent="0.25">
      <c r="A37" s="52" t="s">
        <v>59</v>
      </c>
      <c r="B37" s="53"/>
      <c r="C37" s="53"/>
      <c r="D37" s="54">
        <v>0.22</v>
      </c>
      <c r="E37" s="53">
        <v>22</v>
      </c>
      <c r="F37" s="55">
        <v>16.940000000000001</v>
      </c>
      <c r="G37" s="60">
        <f>+F37*5</f>
        <v>84.7</v>
      </c>
      <c r="H37" s="57"/>
    </row>
    <row r="38" spans="1:14" ht="16.5" thickBot="1" x14ac:dyDescent="0.3">
      <c r="A38" s="61" t="s">
        <v>60</v>
      </c>
      <c r="B38" s="62"/>
      <c r="C38" s="62"/>
      <c r="D38" s="63">
        <v>0.21</v>
      </c>
      <c r="E38" s="64">
        <v>21</v>
      </c>
      <c r="F38" s="65">
        <v>16.170000000000002</v>
      </c>
      <c r="G38" s="65">
        <f>+F38*5</f>
        <v>80.850000000000009</v>
      </c>
      <c r="H38" s="66"/>
    </row>
    <row r="39" spans="1:14" ht="15.75" x14ac:dyDescent="0.25">
      <c r="A39" s="53"/>
      <c r="B39" s="53"/>
      <c r="C39" s="53"/>
      <c r="D39" s="54"/>
      <c r="E39" s="67"/>
      <c r="F39" s="68">
        <f>SUM(F34:F38)</f>
        <v>77</v>
      </c>
      <c r="G39" s="68">
        <f>SUM(G34:G38)</f>
        <v>385</v>
      </c>
      <c r="H39" s="67">
        <f>+F39*5</f>
        <v>385</v>
      </c>
    </row>
    <row r="40" spans="1:14" x14ac:dyDescent="0.2">
      <c r="A40" s="30"/>
      <c r="B40" s="30"/>
      <c r="C40" s="30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4" x14ac:dyDescent="0.2">
      <c r="A41" s="69" t="s">
        <v>61</v>
      </c>
      <c r="B41" s="70">
        <v>2011</v>
      </c>
      <c r="C41" s="70"/>
      <c r="D41" s="70"/>
      <c r="E41" s="70">
        <f>+'[1]2011_felte_dyr'!E29</f>
        <v>11</v>
      </c>
      <c r="F41" s="70">
        <f>+'[1]2011_felte_dyr'!F29</f>
        <v>13</v>
      </c>
      <c r="G41" s="70">
        <f>+'[1]2011_felte_dyr'!G29</f>
        <v>13</v>
      </c>
      <c r="H41" s="70">
        <f>+'[1]2011_felte_dyr'!H29</f>
        <v>12</v>
      </c>
      <c r="I41" s="70">
        <f>+'[1]2011_felte_dyr'!I29</f>
        <v>12</v>
      </c>
      <c r="J41" s="70">
        <f>SUM(E41:I41)</f>
        <v>61</v>
      </c>
    </row>
    <row r="42" spans="1:14" x14ac:dyDescent="0.2">
      <c r="B42" s="70">
        <v>2012</v>
      </c>
      <c r="C42" s="70"/>
      <c r="D42" s="70"/>
      <c r="E42" s="70">
        <f>+E29</f>
        <v>11</v>
      </c>
      <c r="F42" s="70">
        <f>+F29</f>
        <v>10</v>
      </c>
      <c r="G42" s="70">
        <f>+G29</f>
        <v>13</v>
      </c>
      <c r="H42" s="70">
        <f>+H29</f>
        <v>11</v>
      </c>
      <c r="I42" s="70">
        <f>+I29</f>
        <v>12</v>
      </c>
      <c r="J42" s="70">
        <f>SUM(E42:I42)</f>
        <v>57</v>
      </c>
    </row>
    <row r="43" spans="1:14" x14ac:dyDescent="0.2">
      <c r="B43" s="70">
        <v>2013</v>
      </c>
      <c r="C43" s="70"/>
      <c r="D43" s="70"/>
      <c r="E43" s="70"/>
      <c r="F43" s="70"/>
      <c r="G43" s="70"/>
      <c r="H43" s="70"/>
      <c r="I43" s="70"/>
      <c r="J43" s="70">
        <f>SUM(E43:I43)</f>
        <v>0</v>
      </c>
    </row>
    <row r="44" spans="1:14" x14ac:dyDescent="0.2">
      <c r="B44" s="70">
        <v>2014</v>
      </c>
      <c r="C44" s="70"/>
      <c r="D44" s="70"/>
      <c r="E44" s="70"/>
      <c r="F44" s="70"/>
      <c r="G44" s="70"/>
      <c r="H44" s="70"/>
      <c r="I44" s="70"/>
      <c r="J44" s="70">
        <f>SUM(E44:I44)</f>
        <v>0</v>
      </c>
    </row>
    <row r="45" spans="1:14" x14ac:dyDescent="0.2">
      <c r="B45" s="70">
        <v>2015</v>
      </c>
      <c r="C45" s="70"/>
      <c r="D45" s="70"/>
      <c r="E45" s="70"/>
      <c r="F45" s="70"/>
      <c r="G45" s="70"/>
      <c r="H45" s="70"/>
      <c r="I45" s="70"/>
      <c r="J45" s="70">
        <f>SUM(E45:I45)</f>
        <v>0</v>
      </c>
    </row>
    <row r="46" spans="1:14" x14ac:dyDescent="0.2">
      <c r="B46" s="71" t="s">
        <v>12</v>
      </c>
      <c r="C46" s="71"/>
      <c r="D46" s="71"/>
      <c r="E46" s="71">
        <f t="shared" ref="E46:J46" si="4">SUM(E41:E45)</f>
        <v>22</v>
      </c>
      <c r="F46" s="71">
        <f t="shared" si="4"/>
        <v>23</v>
      </c>
      <c r="G46" s="71">
        <f t="shared" si="4"/>
        <v>26</v>
      </c>
      <c r="H46" s="71">
        <f t="shared" si="4"/>
        <v>23</v>
      </c>
      <c r="I46" s="71">
        <f t="shared" si="4"/>
        <v>24</v>
      </c>
      <c r="J46" s="71">
        <f t="shared" si="4"/>
        <v>118</v>
      </c>
    </row>
    <row r="47" spans="1:14" x14ac:dyDescent="0.2">
      <c r="B47" s="70" t="s">
        <v>62</v>
      </c>
      <c r="C47" s="70"/>
      <c r="D47" s="70"/>
      <c r="E47" s="72">
        <f>+E46/$J$46</f>
        <v>0.1864406779661017</v>
      </c>
      <c r="F47" s="72">
        <f>+F46/$J$46</f>
        <v>0.19491525423728814</v>
      </c>
      <c r="G47" s="72">
        <f>+G46/$J$46</f>
        <v>0.22033898305084745</v>
      </c>
      <c r="H47" s="72">
        <f>+H46/$J$46</f>
        <v>0.19491525423728814</v>
      </c>
      <c r="I47" s="72">
        <f>+I46/$J$46</f>
        <v>0.20338983050847459</v>
      </c>
      <c r="J47" s="70"/>
    </row>
    <row r="48" spans="1:14" x14ac:dyDescent="0.2">
      <c r="B48" t="s">
        <v>63</v>
      </c>
      <c r="F48" s="73">
        <f>+(F46+G46)/$J$46/2</f>
        <v>0.2076271186440678</v>
      </c>
    </row>
    <row r="49" spans="1:12" x14ac:dyDescent="0.2">
      <c r="B49" t="s">
        <v>64</v>
      </c>
      <c r="E49" s="74">
        <f>+D34-E47</f>
        <v>3.3559322033898303E-2</v>
      </c>
      <c r="F49" s="75">
        <f>+F47-D35</f>
        <v>1.9915254237288155E-2</v>
      </c>
      <c r="G49" s="75">
        <f>+G47-D36</f>
        <v>4.5338983050847464E-2</v>
      </c>
      <c r="H49" s="75">
        <f>+H47-D37</f>
        <v>-2.5084745762711858E-2</v>
      </c>
      <c r="I49" s="76">
        <f>+I47-D38</f>
        <v>-6.6101694915254028E-3</v>
      </c>
    </row>
    <row r="59" spans="1:12" x14ac:dyDescent="0.2">
      <c r="A59" s="77" t="s">
        <v>65</v>
      </c>
    </row>
    <row r="60" spans="1:12" ht="12.75" customHeight="1" x14ac:dyDescent="0.2">
      <c r="A60" s="1" t="s">
        <v>0</v>
      </c>
      <c r="B60" s="2"/>
      <c r="C60" s="2"/>
      <c r="D60" s="3" t="s">
        <v>1</v>
      </c>
      <c r="E60" s="3" t="s">
        <v>2</v>
      </c>
      <c r="F60" s="4" t="s">
        <v>3</v>
      </c>
      <c r="G60" s="4" t="s">
        <v>4</v>
      </c>
      <c r="H60" s="4" t="s">
        <v>5</v>
      </c>
      <c r="I60" s="4" t="s">
        <v>6</v>
      </c>
      <c r="J60">
        <v>2012</v>
      </c>
      <c r="K60" s="5" t="s">
        <v>7</v>
      </c>
      <c r="L60" s="6">
        <f ca="1">TODAY()</f>
        <v>42616</v>
      </c>
    </row>
    <row r="61" spans="1:12" ht="25.5" x14ac:dyDescent="0.2">
      <c r="A61" s="1"/>
      <c r="B61" s="7" t="s">
        <v>8</v>
      </c>
      <c r="C61" s="7"/>
      <c r="D61" s="3"/>
      <c r="E61" s="3"/>
      <c r="F61" s="8" t="s">
        <v>9</v>
      </c>
      <c r="G61" s="8" t="s">
        <v>10</v>
      </c>
      <c r="H61" s="8" t="s">
        <v>11</v>
      </c>
      <c r="I61" s="8" t="s">
        <v>11</v>
      </c>
      <c r="J61" s="9" t="s">
        <v>12</v>
      </c>
      <c r="K61" s="9" t="s">
        <v>66</v>
      </c>
      <c r="L61" s="9" t="s">
        <v>14</v>
      </c>
    </row>
    <row r="62" spans="1:12" x14ac:dyDescent="0.2">
      <c r="A62" s="10" t="s">
        <v>15</v>
      </c>
      <c r="B62" s="11">
        <v>8200</v>
      </c>
      <c r="C62" s="12"/>
      <c r="D62" s="13">
        <f t="shared" ref="D62:D86" si="5">+D3</f>
        <v>12</v>
      </c>
      <c r="E62" s="78">
        <f>+'[1]2012'!E3-'2012 felte_dyr'!E3</f>
        <v>1</v>
      </c>
      <c r="F62" s="78">
        <f>+'[1]2012'!F3-'2012 felte_dyr'!F3</f>
        <v>1</v>
      </c>
      <c r="G62" s="78">
        <f>+'[1]2012'!G3-'2012 felte_dyr'!G3</f>
        <v>-1</v>
      </c>
      <c r="H62" s="78">
        <f>+'[1]2012'!H3-'2012 felte_dyr'!H3</f>
        <v>1</v>
      </c>
      <c r="I62" s="78">
        <f>+'[1]2012'!I3-'2012 felte_dyr'!I3</f>
        <v>0</v>
      </c>
      <c r="J62" s="15">
        <f t="shared" ref="J62:J87" si="6">SUM(E62:I62)</f>
        <v>2</v>
      </c>
      <c r="K62" s="16">
        <f t="shared" ref="K62:K87" si="7">+J62</f>
        <v>2</v>
      </c>
      <c r="L62" s="23"/>
    </row>
    <row r="63" spans="1:12" x14ac:dyDescent="0.2">
      <c r="A63" s="10" t="s">
        <v>16</v>
      </c>
      <c r="B63" s="11">
        <v>2669</v>
      </c>
      <c r="C63" s="12"/>
      <c r="D63" s="13">
        <f t="shared" si="5"/>
        <v>3</v>
      </c>
      <c r="E63" s="78">
        <f>+'[1]2012'!E4-'2012 felte_dyr'!E4</f>
        <v>1</v>
      </c>
      <c r="F63" s="78">
        <f>+'[1]2012'!F4-'2012 felte_dyr'!F4</f>
        <v>1</v>
      </c>
      <c r="G63" s="78">
        <f>+'[1]2012'!G4-'2012 felte_dyr'!G4</f>
        <v>-1</v>
      </c>
      <c r="H63" s="78">
        <f>+'[1]2012'!H4-'2012 felte_dyr'!H4</f>
        <v>1</v>
      </c>
      <c r="I63" s="78">
        <f>+'[1]2012'!I4-'2012 felte_dyr'!I4</f>
        <v>0</v>
      </c>
      <c r="J63" s="15">
        <f t="shared" si="6"/>
        <v>2</v>
      </c>
      <c r="K63" s="16">
        <f t="shared" si="7"/>
        <v>2</v>
      </c>
    </row>
    <row r="64" spans="1:12" x14ac:dyDescent="0.2">
      <c r="A64" s="10" t="s">
        <v>17</v>
      </c>
      <c r="B64" s="11">
        <v>2100</v>
      </c>
      <c r="C64" s="12"/>
      <c r="D64" s="13">
        <f t="shared" si="5"/>
        <v>4</v>
      </c>
      <c r="E64" s="78">
        <f>+'[1]2012'!E5-'2012 felte_dyr'!E5</f>
        <v>1</v>
      </c>
      <c r="F64" s="78">
        <f>+'[1]2012'!F5-'2012 felte_dyr'!F5</f>
        <v>0</v>
      </c>
      <c r="G64" s="78">
        <f>+'[1]2012'!G5-'2012 felte_dyr'!G5</f>
        <v>0</v>
      </c>
      <c r="H64" s="78">
        <f>+'[1]2012'!H5-'2012 felte_dyr'!H5</f>
        <v>1</v>
      </c>
      <c r="I64" s="78">
        <f>+'[1]2012'!I5-'2012 felte_dyr'!I5</f>
        <v>0</v>
      </c>
      <c r="J64" s="15">
        <f t="shared" si="6"/>
        <v>2</v>
      </c>
      <c r="K64" s="16">
        <f t="shared" si="7"/>
        <v>2</v>
      </c>
    </row>
    <row r="65" spans="1:11" x14ac:dyDescent="0.2">
      <c r="A65" s="10" t="s">
        <v>18</v>
      </c>
      <c r="B65" s="11">
        <v>3650</v>
      </c>
      <c r="C65" s="12"/>
      <c r="D65" s="13">
        <f t="shared" si="5"/>
        <v>6</v>
      </c>
      <c r="E65" s="78">
        <f>+'[1]2012'!E6-'2012 felte_dyr'!E6</f>
        <v>0</v>
      </c>
      <c r="F65" s="78">
        <f>+'[1]2012'!F6-'2012 felte_dyr'!F6</f>
        <v>1</v>
      </c>
      <c r="G65" s="78">
        <f>+'[1]2012'!G6-'2012 felte_dyr'!G6</f>
        <v>-1</v>
      </c>
      <c r="H65" s="78">
        <f>+'[1]2012'!H6-'2012 felte_dyr'!H6</f>
        <v>0</v>
      </c>
      <c r="I65" s="78">
        <f>+'[1]2012'!I6-'2012 felte_dyr'!I6</f>
        <v>0</v>
      </c>
      <c r="J65" s="15">
        <f t="shared" si="6"/>
        <v>0</v>
      </c>
      <c r="K65" s="16">
        <f t="shared" si="7"/>
        <v>0</v>
      </c>
    </row>
    <row r="66" spans="1:11" x14ac:dyDescent="0.2">
      <c r="A66" s="10" t="s">
        <v>19</v>
      </c>
      <c r="B66" s="21">
        <v>4600</v>
      </c>
      <c r="C66" s="22"/>
      <c r="D66" s="13">
        <f t="shared" si="5"/>
        <v>4</v>
      </c>
      <c r="E66" s="78">
        <f>+'[1]2012'!E7-'2012 felte_dyr'!E7</f>
        <v>0</v>
      </c>
      <c r="F66" s="78">
        <f>+'[1]2012'!F7-'2012 felte_dyr'!F7</f>
        <v>1</v>
      </c>
      <c r="G66" s="78">
        <f>+'[1]2012'!G7-'2012 felte_dyr'!G7</f>
        <v>-1</v>
      </c>
      <c r="H66" s="78">
        <f>+'[1]2012'!H7-'2012 felte_dyr'!H7</f>
        <v>0</v>
      </c>
      <c r="I66" s="78">
        <f>+'[1]2012'!I7-'2012 felte_dyr'!I7</f>
        <v>0</v>
      </c>
      <c r="J66" s="15">
        <f t="shared" si="6"/>
        <v>0</v>
      </c>
      <c r="K66" s="16">
        <f t="shared" si="7"/>
        <v>0</v>
      </c>
    </row>
    <row r="67" spans="1:11" x14ac:dyDescent="0.2">
      <c r="A67" s="10" t="s">
        <v>20</v>
      </c>
      <c r="B67" s="11">
        <f>285+401+388</f>
        <v>1074</v>
      </c>
      <c r="C67" s="12"/>
      <c r="D67" s="13">
        <f t="shared" si="5"/>
        <v>2</v>
      </c>
      <c r="E67" s="78">
        <f>+'[1]2012'!E8-'2012 felte_dyr'!E8</f>
        <v>0</v>
      </c>
      <c r="F67" s="78">
        <f>+'[1]2012'!F8-'2012 felte_dyr'!F8</f>
        <v>0</v>
      </c>
      <c r="G67" s="78">
        <f>+'[1]2012'!G8-'2012 felte_dyr'!G8</f>
        <v>1</v>
      </c>
      <c r="H67" s="78">
        <f>+'[1]2012'!H8-'2012 felte_dyr'!H8</f>
        <v>0</v>
      </c>
      <c r="I67" s="78">
        <f>+'[1]2012'!I8-'2012 felte_dyr'!I8</f>
        <v>0</v>
      </c>
      <c r="J67" s="15">
        <f t="shared" si="6"/>
        <v>1</v>
      </c>
      <c r="K67" s="16">
        <f t="shared" si="7"/>
        <v>1</v>
      </c>
    </row>
    <row r="68" spans="1:11" x14ac:dyDescent="0.2">
      <c r="A68" s="10" t="s">
        <v>21</v>
      </c>
      <c r="B68" s="11">
        <f>200+300+155+150+200+393+75+75</f>
        <v>1548</v>
      </c>
      <c r="C68" s="12"/>
      <c r="D68" s="13">
        <f t="shared" si="5"/>
        <v>0</v>
      </c>
      <c r="E68" s="78">
        <f>+'[1]2012'!E9-'2012 felte_dyr'!E9</f>
        <v>0</v>
      </c>
      <c r="F68" s="78">
        <f>+'[1]2012'!F9-'2012 felte_dyr'!F9</f>
        <v>0</v>
      </c>
      <c r="G68" s="78">
        <f>+'[1]2012'!G9-'2012 felte_dyr'!G9</f>
        <v>0</v>
      </c>
      <c r="H68" s="78">
        <f>+'[1]2012'!H9-'2012 felte_dyr'!H9</f>
        <v>0</v>
      </c>
      <c r="I68" s="78">
        <f>+'[1]2012'!I9-'2012 felte_dyr'!I9</f>
        <v>0</v>
      </c>
      <c r="J68" s="15">
        <f t="shared" si="6"/>
        <v>0</v>
      </c>
      <c r="K68" s="16">
        <f t="shared" si="7"/>
        <v>0</v>
      </c>
    </row>
    <row r="69" spans="1:11" x14ac:dyDescent="0.2">
      <c r="A69" s="10" t="s">
        <v>22</v>
      </c>
      <c r="B69" s="11">
        <f>137+215+220+226+271</f>
        <v>1069</v>
      </c>
      <c r="C69" s="12"/>
      <c r="D69" s="13">
        <f t="shared" si="5"/>
        <v>2</v>
      </c>
      <c r="E69" s="78">
        <f>+'[1]2012'!E10-'2012 felte_dyr'!E10</f>
        <v>0</v>
      </c>
      <c r="F69" s="78">
        <f>+'[1]2012'!F10-'2012 felte_dyr'!F10</f>
        <v>1</v>
      </c>
      <c r="G69" s="78">
        <f>+'[1]2012'!G10-'2012 felte_dyr'!G10</f>
        <v>-1</v>
      </c>
      <c r="H69" s="78">
        <f>+'[1]2012'!H10-'2012 felte_dyr'!H10</f>
        <v>0</v>
      </c>
      <c r="I69" s="78">
        <f>+'[1]2012'!I10-'2012 felte_dyr'!I10</f>
        <v>0</v>
      </c>
      <c r="J69" s="15">
        <f t="shared" si="6"/>
        <v>0</v>
      </c>
      <c r="K69" s="16">
        <f t="shared" si="7"/>
        <v>0</v>
      </c>
    </row>
    <row r="70" spans="1:11" x14ac:dyDescent="0.2">
      <c r="A70" s="10" t="s">
        <v>23</v>
      </c>
      <c r="B70" s="11">
        <v>1270</v>
      </c>
      <c r="C70" s="12"/>
      <c r="D70" s="13">
        <f t="shared" si="5"/>
        <v>2</v>
      </c>
      <c r="E70" s="78">
        <f>+'[1]2012'!E11-'2012 felte_dyr'!E11</f>
        <v>0</v>
      </c>
      <c r="F70" s="78">
        <f>+'[1]2012'!F11-'2012 felte_dyr'!F11</f>
        <v>0</v>
      </c>
      <c r="G70" s="78">
        <f>+'[1]2012'!G11-'2012 felte_dyr'!G11</f>
        <v>0</v>
      </c>
      <c r="H70" s="78">
        <f>+'[1]2012'!H11-'2012 felte_dyr'!H11</f>
        <v>0</v>
      </c>
      <c r="I70" s="78">
        <f>+'[1]2012'!I11-'2012 felte_dyr'!I11</f>
        <v>0</v>
      </c>
      <c r="J70" s="15">
        <f t="shared" si="6"/>
        <v>0</v>
      </c>
      <c r="K70" s="16">
        <f t="shared" si="7"/>
        <v>0</v>
      </c>
    </row>
    <row r="71" spans="1:11" x14ac:dyDescent="0.2">
      <c r="A71" s="10" t="s">
        <v>24</v>
      </c>
      <c r="B71" s="11">
        <f>26+196+15+188+10+410+360+170+1600</f>
        <v>2975</v>
      </c>
      <c r="C71" s="12"/>
      <c r="D71" s="13">
        <f t="shared" si="5"/>
        <v>1</v>
      </c>
      <c r="E71" s="78">
        <f>+'[1]2012'!E12-'2012 felte_dyr'!E12</f>
        <v>0</v>
      </c>
      <c r="F71" s="78">
        <f>+'[1]2012'!F12-'2012 felte_dyr'!F12</f>
        <v>-1</v>
      </c>
      <c r="G71" s="78">
        <f>+'[1]2012'!G12-'2012 felte_dyr'!G12</f>
        <v>1</v>
      </c>
      <c r="H71" s="78">
        <f>+'[1]2012'!H12-'2012 felte_dyr'!H12</f>
        <v>0</v>
      </c>
      <c r="I71" s="78">
        <f>+'[1]2012'!I12-'2012 felte_dyr'!I12</f>
        <v>0</v>
      </c>
      <c r="J71" s="15">
        <f t="shared" si="6"/>
        <v>0</v>
      </c>
      <c r="K71" s="16">
        <f t="shared" si="7"/>
        <v>0</v>
      </c>
    </row>
    <row r="72" spans="1:11" x14ac:dyDescent="0.2">
      <c r="A72" s="10" t="s">
        <v>25</v>
      </c>
      <c r="B72" s="11">
        <v>1852</v>
      </c>
      <c r="C72" s="12"/>
      <c r="D72" s="13">
        <f t="shared" si="5"/>
        <v>3</v>
      </c>
      <c r="E72" s="78">
        <f>+'[1]2012'!E13-'2012 felte_dyr'!E13</f>
        <v>0</v>
      </c>
      <c r="F72" s="78">
        <f>+'[1]2012'!F13-'2012 felte_dyr'!F13</f>
        <v>1</v>
      </c>
      <c r="G72" s="78">
        <f>+'[1]2012'!G13-'2012 felte_dyr'!G13</f>
        <v>0</v>
      </c>
      <c r="H72" s="78">
        <f>+'[1]2012'!H13-'2012 felte_dyr'!H13</f>
        <v>0</v>
      </c>
      <c r="I72" s="78">
        <f>+'[1]2012'!I13-'2012 felte_dyr'!I13</f>
        <v>0</v>
      </c>
      <c r="J72" s="15">
        <f t="shared" si="6"/>
        <v>1</v>
      </c>
      <c r="K72" s="16">
        <f t="shared" si="7"/>
        <v>1</v>
      </c>
    </row>
    <row r="73" spans="1:11" x14ac:dyDescent="0.2">
      <c r="A73" s="10" t="s">
        <v>26</v>
      </c>
      <c r="B73" s="11">
        <f>2486+1512</f>
        <v>3998</v>
      </c>
      <c r="C73" s="12"/>
      <c r="D73" s="13">
        <f t="shared" si="5"/>
        <v>3</v>
      </c>
      <c r="E73" s="78">
        <f>+'[1]2012'!E14-'2012 felte_dyr'!E14</f>
        <v>-1</v>
      </c>
      <c r="F73" s="78">
        <f>+'[1]2012'!F14-'2012 felte_dyr'!F14</f>
        <v>-1</v>
      </c>
      <c r="G73" s="78">
        <f>+'[1]2012'!G14-'2012 felte_dyr'!G14</f>
        <v>0</v>
      </c>
      <c r="H73" s="78">
        <f>+'[1]2012'!H14-'2012 felte_dyr'!H14</f>
        <v>1</v>
      </c>
      <c r="I73" s="78">
        <f>+'[1]2012'!I14-'2012 felte_dyr'!I14</f>
        <v>1</v>
      </c>
      <c r="J73" s="15">
        <f t="shared" si="6"/>
        <v>0</v>
      </c>
      <c r="K73" s="16">
        <f t="shared" si="7"/>
        <v>0</v>
      </c>
    </row>
    <row r="74" spans="1:11" x14ac:dyDescent="0.2">
      <c r="A74" s="10" t="s">
        <v>27</v>
      </c>
      <c r="B74" s="11">
        <v>1752</v>
      </c>
      <c r="C74" s="12"/>
      <c r="D74" s="13">
        <f t="shared" si="5"/>
        <v>3</v>
      </c>
      <c r="E74" s="78">
        <f>+'[1]2012'!E15-'2012 felte_dyr'!E15</f>
        <v>0</v>
      </c>
      <c r="F74" s="78">
        <f>+'[1]2012'!F15-'2012 felte_dyr'!F15</f>
        <v>0</v>
      </c>
      <c r="G74" s="78">
        <f>+'[1]2012'!G15-'2012 felte_dyr'!G15</f>
        <v>0</v>
      </c>
      <c r="H74" s="78">
        <f>+'[1]2012'!H15-'2012 felte_dyr'!H15</f>
        <v>0</v>
      </c>
      <c r="I74" s="78">
        <f>+'[1]2012'!I15-'2012 felte_dyr'!I15</f>
        <v>0</v>
      </c>
      <c r="J74" s="15">
        <f t="shared" si="6"/>
        <v>0</v>
      </c>
      <c r="K74" s="16">
        <f t="shared" si="7"/>
        <v>0</v>
      </c>
    </row>
    <row r="75" spans="1:11" x14ac:dyDescent="0.2">
      <c r="A75" s="10" t="s">
        <v>28</v>
      </c>
      <c r="B75" s="11">
        <v>3600</v>
      </c>
      <c r="C75" s="12"/>
      <c r="D75" s="13">
        <f t="shared" si="5"/>
        <v>0</v>
      </c>
      <c r="E75" s="78">
        <f>+'[1]2012'!E16-'2012 felte_dyr'!E16</f>
        <v>0</v>
      </c>
      <c r="F75" s="78">
        <f>+'[1]2012'!F16-'2012 felte_dyr'!F16</f>
        <v>0</v>
      </c>
      <c r="G75" s="78">
        <f>+'[1]2012'!G16-'2012 felte_dyr'!G16</f>
        <v>0</v>
      </c>
      <c r="H75" s="78">
        <f>+'[1]2012'!H16-'2012 felte_dyr'!H16</f>
        <v>0</v>
      </c>
      <c r="I75" s="78">
        <f>+'[1]2012'!I16-'2012 felte_dyr'!I16</f>
        <v>0</v>
      </c>
      <c r="J75" s="15">
        <f t="shared" si="6"/>
        <v>0</v>
      </c>
      <c r="K75" s="16">
        <f t="shared" si="7"/>
        <v>0</v>
      </c>
    </row>
    <row r="76" spans="1:11" x14ac:dyDescent="0.2">
      <c r="A76" s="10" t="s">
        <v>29</v>
      </c>
      <c r="B76" s="11">
        <v>5890</v>
      </c>
      <c r="C76" s="12"/>
      <c r="D76" s="13">
        <f t="shared" si="5"/>
        <v>3</v>
      </c>
      <c r="E76" s="78">
        <f>+'[1]2012'!E17-'2012 felte_dyr'!E17</f>
        <v>0</v>
      </c>
      <c r="F76" s="78">
        <f>+'[1]2012'!F17-'2012 felte_dyr'!F17</f>
        <v>0</v>
      </c>
      <c r="G76" s="78">
        <f>+'[1]2012'!G17-'2012 felte_dyr'!G17</f>
        <v>0</v>
      </c>
      <c r="H76" s="78">
        <f>+'[1]2012'!H17-'2012 felte_dyr'!H17</f>
        <v>0</v>
      </c>
      <c r="I76" s="78">
        <f>+'[1]2012'!I17-'2012 felte_dyr'!I17</f>
        <v>0</v>
      </c>
      <c r="J76" s="15">
        <f t="shared" si="6"/>
        <v>0</v>
      </c>
      <c r="K76" s="16">
        <f t="shared" si="7"/>
        <v>0</v>
      </c>
    </row>
    <row r="77" spans="1:11" x14ac:dyDescent="0.2">
      <c r="A77" s="10" t="s">
        <v>30</v>
      </c>
      <c r="B77" s="11">
        <v>10600</v>
      </c>
      <c r="C77" s="12"/>
      <c r="D77" s="13">
        <f t="shared" si="5"/>
        <v>5</v>
      </c>
      <c r="E77" s="78">
        <f>+'[1]2012'!E18-'2012 felte_dyr'!E18</f>
        <v>2</v>
      </c>
      <c r="F77" s="78">
        <f>+'[1]2012'!F18-'2012 felte_dyr'!F18</f>
        <v>-1</v>
      </c>
      <c r="G77" s="78">
        <f>+'[1]2012'!G18-'2012 felte_dyr'!G18</f>
        <v>-1</v>
      </c>
      <c r="H77" s="78">
        <f>+'[1]2012'!H18-'2012 felte_dyr'!H18</f>
        <v>1</v>
      </c>
      <c r="I77" s="78">
        <f>+'[1]2012'!I18-'2012 felte_dyr'!I18</f>
        <v>0</v>
      </c>
      <c r="J77" s="15">
        <f t="shared" si="6"/>
        <v>1</v>
      </c>
      <c r="K77" s="16">
        <f t="shared" si="7"/>
        <v>1</v>
      </c>
    </row>
    <row r="78" spans="1:11" x14ac:dyDescent="0.2">
      <c r="A78" s="10" t="s">
        <v>31</v>
      </c>
      <c r="B78" s="11">
        <v>3479</v>
      </c>
      <c r="C78" s="12"/>
      <c r="D78" s="13">
        <f t="shared" si="5"/>
        <v>2</v>
      </c>
      <c r="E78" s="78">
        <f>+'[1]2012'!E19-'2012 felte_dyr'!E19</f>
        <v>0</v>
      </c>
      <c r="F78" s="78">
        <f>+'[1]2012'!F19-'2012 felte_dyr'!F19</f>
        <v>1</v>
      </c>
      <c r="G78" s="78">
        <f>+'[1]2012'!G19-'2012 felte_dyr'!G19</f>
        <v>1</v>
      </c>
      <c r="H78" s="78">
        <f>+'[1]2012'!H19-'2012 felte_dyr'!H19</f>
        <v>-1</v>
      </c>
      <c r="I78" s="78">
        <f>+'[1]2012'!I19-'2012 felte_dyr'!I19</f>
        <v>0</v>
      </c>
      <c r="J78" s="15">
        <f t="shared" si="6"/>
        <v>1</v>
      </c>
      <c r="K78" s="16">
        <f t="shared" si="7"/>
        <v>1</v>
      </c>
    </row>
    <row r="79" spans="1:11" x14ac:dyDescent="0.2">
      <c r="A79" s="10" t="s">
        <v>32</v>
      </c>
      <c r="B79" s="11">
        <v>1400</v>
      </c>
      <c r="C79" s="12"/>
      <c r="D79" s="13">
        <f t="shared" si="5"/>
        <v>2</v>
      </c>
      <c r="E79" s="78">
        <f>+'[1]2012'!E20-'2012 felte_dyr'!E20</f>
        <v>0</v>
      </c>
      <c r="F79" s="78">
        <f>+'[1]2012'!F20-'2012 felte_dyr'!F20</f>
        <v>0</v>
      </c>
      <c r="G79" s="78">
        <f>+'[1]2012'!G20-'2012 felte_dyr'!G20</f>
        <v>0</v>
      </c>
      <c r="H79" s="78">
        <f>+'[1]2012'!H20-'2012 felte_dyr'!H20</f>
        <v>0</v>
      </c>
      <c r="I79" s="78">
        <f>+'[1]2012'!I20-'2012 felte_dyr'!I20</f>
        <v>0</v>
      </c>
      <c r="J79" s="15">
        <f t="shared" si="6"/>
        <v>0</v>
      </c>
      <c r="K79" s="16">
        <f t="shared" si="7"/>
        <v>0</v>
      </c>
    </row>
    <row r="80" spans="1:11" x14ac:dyDescent="0.2">
      <c r="A80" s="10" t="s">
        <v>33</v>
      </c>
      <c r="B80" s="11">
        <f>195+137+73+74+152+238+113+55+107+1150</f>
        <v>2294</v>
      </c>
      <c r="C80" s="12"/>
      <c r="D80" s="13">
        <f t="shared" si="5"/>
        <v>2</v>
      </c>
      <c r="E80" s="78">
        <f>+'[1]2012'!E21-'2012 felte_dyr'!E21</f>
        <v>0</v>
      </c>
      <c r="F80" s="78">
        <f>+'[1]2012'!F21-'2012 felte_dyr'!F21</f>
        <v>0</v>
      </c>
      <c r="G80" s="78">
        <f>+'[1]2012'!G21-'2012 felte_dyr'!G21</f>
        <v>1</v>
      </c>
      <c r="H80" s="78">
        <f>+'[1]2012'!H21-'2012 felte_dyr'!H21</f>
        <v>0</v>
      </c>
      <c r="I80" s="78">
        <f>+'[1]2012'!I21-'2012 felte_dyr'!I21</f>
        <v>0</v>
      </c>
      <c r="J80" s="15">
        <f t="shared" si="6"/>
        <v>1</v>
      </c>
      <c r="K80" s="16">
        <f t="shared" si="7"/>
        <v>1</v>
      </c>
    </row>
    <row r="81" spans="1:11" x14ac:dyDescent="0.2">
      <c r="A81" s="10" t="s">
        <v>34</v>
      </c>
      <c r="B81" s="11">
        <v>2100</v>
      </c>
      <c r="C81" s="12"/>
      <c r="D81" s="13">
        <f t="shared" si="5"/>
        <v>2</v>
      </c>
      <c r="E81" s="78">
        <f>+'[1]2012'!E22-'2012 felte_dyr'!E22</f>
        <v>0</v>
      </c>
      <c r="F81" s="78">
        <f>+'[1]2012'!F22-'2012 felte_dyr'!F22</f>
        <v>0</v>
      </c>
      <c r="G81" s="78">
        <f>+'[1]2012'!G22-'2012 felte_dyr'!G22</f>
        <v>1</v>
      </c>
      <c r="H81" s="78">
        <f>+'[1]2012'!H22-'2012 felte_dyr'!H22</f>
        <v>0</v>
      </c>
      <c r="I81" s="78">
        <f>+'[1]2012'!I22-'2012 felte_dyr'!I22</f>
        <v>1</v>
      </c>
      <c r="J81" s="15">
        <f t="shared" si="6"/>
        <v>2</v>
      </c>
      <c r="K81" s="16">
        <f t="shared" si="7"/>
        <v>2</v>
      </c>
    </row>
    <row r="82" spans="1:11" x14ac:dyDescent="0.2">
      <c r="A82" s="10" t="s">
        <v>35</v>
      </c>
      <c r="B82" s="11">
        <f>3221+382</f>
        <v>3603</v>
      </c>
      <c r="C82" s="12"/>
      <c r="D82" s="13">
        <f t="shared" si="5"/>
        <v>5</v>
      </c>
      <c r="E82" s="78">
        <f>+'[1]2012'!E23-'2012 felte_dyr'!E23</f>
        <v>1</v>
      </c>
      <c r="F82" s="78">
        <f>+'[1]2012'!F23-'2012 felte_dyr'!F23</f>
        <v>1</v>
      </c>
      <c r="G82" s="78">
        <f>+'[1]2012'!G23-'2012 felte_dyr'!G23</f>
        <v>0</v>
      </c>
      <c r="H82" s="78">
        <f>+'[1]2012'!H23-'2012 felte_dyr'!H23</f>
        <v>1</v>
      </c>
      <c r="I82" s="78">
        <f>+'[1]2012'!I23-'2012 felte_dyr'!I23</f>
        <v>-1</v>
      </c>
      <c r="J82" s="15">
        <f t="shared" si="6"/>
        <v>2</v>
      </c>
      <c r="K82" s="16">
        <f t="shared" si="7"/>
        <v>2</v>
      </c>
    </row>
    <row r="83" spans="1:11" x14ac:dyDescent="0.2">
      <c r="A83" s="10" t="s">
        <v>36</v>
      </c>
      <c r="B83" s="11">
        <v>1770</v>
      </c>
      <c r="C83" s="12"/>
      <c r="D83" s="13">
        <f t="shared" si="5"/>
        <v>1</v>
      </c>
      <c r="E83" s="78">
        <f>+'[1]2012'!E24-'2012 felte_dyr'!E24</f>
        <v>0</v>
      </c>
      <c r="F83" s="78">
        <f>+'[1]2012'!F24-'2012 felte_dyr'!F24</f>
        <v>0</v>
      </c>
      <c r="G83" s="78">
        <f>+'[1]2012'!G24-'2012 felte_dyr'!G24</f>
        <v>0</v>
      </c>
      <c r="H83" s="78">
        <f>+'[1]2012'!H24-'2012 felte_dyr'!H24</f>
        <v>0</v>
      </c>
      <c r="I83" s="78">
        <f>+'[1]2012'!I24-'2012 felte_dyr'!I24</f>
        <v>0</v>
      </c>
      <c r="J83" s="15">
        <f t="shared" si="6"/>
        <v>0</v>
      </c>
      <c r="K83" s="16">
        <f t="shared" si="7"/>
        <v>0</v>
      </c>
    </row>
    <row r="84" spans="1:11" x14ac:dyDescent="0.2">
      <c r="A84" s="27" t="s">
        <v>37</v>
      </c>
      <c r="B84" s="11">
        <f>1811+85.3</f>
        <v>1896.3</v>
      </c>
      <c r="C84" s="28"/>
      <c r="D84" s="13">
        <f t="shared" si="5"/>
        <v>1</v>
      </c>
      <c r="E84" s="78">
        <f>+'[1]2012'!E25-'2012 felte_dyr'!E25</f>
        <v>0</v>
      </c>
      <c r="F84" s="78">
        <f>+'[1]2012'!F25-'2012 felte_dyr'!F25</f>
        <v>0</v>
      </c>
      <c r="G84" s="78">
        <f>+'[1]2012'!G25-'2012 felte_dyr'!G25</f>
        <v>0</v>
      </c>
      <c r="H84" s="78">
        <f>+'[1]2012'!H25-'2012 felte_dyr'!H25</f>
        <v>0</v>
      </c>
      <c r="I84" s="78">
        <f>+'[1]2012'!I25-'2012 felte_dyr'!I25</f>
        <v>0</v>
      </c>
      <c r="J84" s="15">
        <f t="shared" si="6"/>
        <v>0</v>
      </c>
      <c r="K84" s="16">
        <f t="shared" si="7"/>
        <v>0</v>
      </c>
    </row>
    <row r="85" spans="1:11" x14ac:dyDescent="0.2">
      <c r="A85" s="30" t="s">
        <v>38</v>
      </c>
      <c r="B85" s="11">
        <f>1494+120</f>
        <v>1614</v>
      </c>
      <c r="C85" s="11"/>
      <c r="D85" s="13">
        <f t="shared" si="5"/>
        <v>3</v>
      </c>
      <c r="E85" s="78">
        <f>+'[1]2012'!E26-'2012 felte_dyr'!E26</f>
        <v>0</v>
      </c>
      <c r="F85" s="78">
        <f>+'[1]2012'!F26-'2012 felte_dyr'!F26</f>
        <v>0</v>
      </c>
      <c r="G85" s="78">
        <f>+'[1]2012'!G26-'2012 felte_dyr'!G26</f>
        <v>0</v>
      </c>
      <c r="H85" s="78">
        <f>+'[1]2012'!H26-'2012 felte_dyr'!H26</f>
        <v>-1</v>
      </c>
      <c r="I85" s="78">
        <f>+'[1]2012'!I26-'2012 felte_dyr'!I26</f>
        <v>1</v>
      </c>
      <c r="J85" s="15">
        <f t="shared" si="6"/>
        <v>0</v>
      </c>
      <c r="K85" s="16">
        <f t="shared" si="7"/>
        <v>0</v>
      </c>
    </row>
    <row r="86" spans="1:11" x14ac:dyDescent="0.2">
      <c r="A86" s="30" t="s">
        <v>39</v>
      </c>
      <c r="B86" s="11">
        <v>3182</v>
      </c>
      <c r="C86" s="11"/>
      <c r="D86" s="13">
        <f t="shared" si="5"/>
        <v>2</v>
      </c>
      <c r="E86" s="78">
        <f>+'[1]2012'!E27-'2012 felte_dyr'!E27</f>
        <v>0</v>
      </c>
      <c r="F86" s="78">
        <f>+'[1]2012'!F27-'2012 felte_dyr'!F27</f>
        <v>0</v>
      </c>
      <c r="G86" s="78">
        <f>+'[1]2012'!G27-'2012 felte_dyr'!G27</f>
        <v>0</v>
      </c>
      <c r="H86" s="78">
        <f>+'[1]2012'!H27-'2012 felte_dyr'!H27</f>
        <v>1</v>
      </c>
      <c r="I86" s="78">
        <f>+'[1]2012'!I27-'2012 felte_dyr'!I27</f>
        <v>0</v>
      </c>
      <c r="J86" s="15">
        <f t="shared" si="6"/>
        <v>1</v>
      </c>
      <c r="K86" s="16">
        <f t="shared" si="7"/>
        <v>1</v>
      </c>
    </row>
    <row r="87" spans="1:11" x14ac:dyDescent="0.2">
      <c r="A87" s="30" t="s">
        <v>40</v>
      </c>
      <c r="B87" s="11"/>
      <c r="C87" s="11"/>
      <c r="D87" s="34">
        <v>6</v>
      </c>
      <c r="E87" s="78">
        <f>+'[1]2012'!E28-'2012 felte_dyr'!E28</f>
        <v>0</v>
      </c>
      <c r="F87" s="78">
        <f>+'[1]2012'!F28-'2012 felte_dyr'!F28</f>
        <v>0</v>
      </c>
      <c r="G87" s="78">
        <f>+'[1]2012'!G28-'2012 felte_dyr'!G28</f>
        <v>0</v>
      </c>
      <c r="H87" s="78">
        <f>+'[1]2012'!H28-'2012 felte_dyr'!H28</f>
        <v>1</v>
      </c>
      <c r="I87" s="78">
        <f>+'[1]2012'!I28-'2012 felte_dyr'!I28</f>
        <v>0</v>
      </c>
      <c r="J87" s="15">
        <f t="shared" si="6"/>
        <v>1</v>
      </c>
      <c r="K87" s="16">
        <f t="shared" si="7"/>
        <v>1</v>
      </c>
    </row>
    <row r="88" spans="1:11" x14ac:dyDescent="0.2">
      <c r="A88" s="35" t="s">
        <v>41</v>
      </c>
      <c r="B88" s="36">
        <f>SUM(B62:B86)</f>
        <v>78185.3</v>
      </c>
      <c r="C88" s="36">
        <f>SUM(C62:C85)</f>
        <v>0</v>
      </c>
      <c r="D88" s="37">
        <f t="shared" ref="D88:K88" si="8">SUM(D62:D87)</f>
        <v>79</v>
      </c>
      <c r="E88" s="38">
        <f t="shared" si="8"/>
        <v>5</v>
      </c>
      <c r="F88" s="38">
        <f t="shared" si="8"/>
        <v>5</v>
      </c>
      <c r="G88" s="38">
        <f t="shared" si="8"/>
        <v>-1</v>
      </c>
      <c r="H88" s="38">
        <f t="shared" si="8"/>
        <v>6</v>
      </c>
      <c r="I88" s="38">
        <f t="shared" si="8"/>
        <v>2</v>
      </c>
      <c r="J88" s="15">
        <f t="shared" si="8"/>
        <v>17</v>
      </c>
      <c r="K88" s="39">
        <f t="shared" si="8"/>
        <v>17</v>
      </c>
    </row>
    <row r="89" spans="1:11" x14ac:dyDescent="0.2">
      <c r="A89" s="79" t="s">
        <v>67</v>
      </c>
      <c r="B89" s="40"/>
      <c r="C89" s="40"/>
      <c r="D89" s="41">
        <f>SUM(E89:I89)</f>
        <v>57</v>
      </c>
      <c r="E89" s="42">
        <f>+E42</f>
        <v>11</v>
      </c>
      <c r="F89" s="42">
        <f>+F42</f>
        <v>10</v>
      </c>
      <c r="G89" s="42">
        <f>+G42</f>
        <v>13</v>
      </c>
      <c r="H89" s="42">
        <f>+H42</f>
        <v>11</v>
      </c>
      <c r="I89" s="42">
        <f>+I42</f>
        <v>12</v>
      </c>
    </row>
    <row r="90" spans="1:11" x14ac:dyDescent="0.2">
      <c r="A90" s="79" t="s">
        <v>68</v>
      </c>
      <c r="D90" s="44">
        <f>SUM(E90:I90)</f>
        <v>74</v>
      </c>
      <c r="E90" s="44">
        <f>SUM(E88:E89)</f>
        <v>16</v>
      </c>
      <c r="F90" s="44">
        <f>SUM(F88:F89)</f>
        <v>15</v>
      </c>
      <c r="G90" s="44">
        <f>SUM(G88:G89)</f>
        <v>12</v>
      </c>
      <c r="H90" s="44">
        <f>SUM(H88:H89)</f>
        <v>17</v>
      </c>
      <c r="I90" s="44">
        <f>SUM(I88:I89)</f>
        <v>14</v>
      </c>
    </row>
    <row r="91" spans="1:11" x14ac:dyDescent="0.2">
      <c r="A91" s="40" t="s">
        <v>69</v>
      </c>
      <c r="D91" s="18">
        <f t="shared" ref="D91:I91" si="9">+D31</f>
        <v>73</v>
      </c>
      <c r="E91" s="18">
        <f t="shared" si="9"/>
        <v>16.059999999999999</v>
      </c>
      <c r="F91" s="18">
        <f t="shared" si="9"/>
        <v>12.774999999999999</v>
      </c>
      <c r="G91" s="18">
        <f t="shared" si="9"/>
        <v>12.774999999999999</v>
      </c>
      <c r="H91" s="18">
        <f t="shared" si="9"/>
        <v>16.059999999999999</v>
      </c>
      <c r="I91" s="18">
        <f t="shared" si="9"/>
        <v>15.33</v>
      </c>
    </row>
    <row r="92" spans="1:11" x14ac:dyDescent="0.2">
      <c r="A92" s="79" t="s">
        <v>70</v>
      </c>
      <c r="E92" s="80">
        <f>+E91-E90</f>
        <v>5.9999999999998721E-2</v>
      </c>
      <c r="F92" s="80">
        <f>+F91-F90</f>
        <v>-2.2250000000000014</v>
      </c>
      <c r="G92" s="80">
        <f>+G91-G90</f>
        <v>0.77499999999999858</v>
      </c>
      <c r="H92" s="80">
        <f>+H91-H90</f>
        <v>-0.94000000000000128</v>
      </c>
      <c r="I92" s="80">
        <f>+I91-I90</f>
        <v>1.33</v>
      </c>
    </row>
    <row r="93" spans="1:11" x14ac:dyDescent="0.2">
      <c r="A93" s="79" t="s">
        <v>71</v>
      </c>
      <c r="E93" s="45">
        <f>+'[1]Felte_dyr samlet 2011-2015'!E49</f>
        <v>0.18729096989966554</v>
      </c>
      <c r="F93" s="45">
        <f>+'[1]Felte_dyr samlet 2011-2015'!F49</f>
        <v>0.18394648829431437</v>
      </c>
      <c r="G93" s="45">
        <f>+'[1]Felte_dyr samlet 2011-2015'!G49</f>
        <v>0.19732441471571907</v>
      </c>
      <c r="H93" s="45">
        <f>+'[1]Felte_dyr samlet 2011-2015'!H49</f>
        <v>0.20735785953177258</v>
      </c>
      <c r="I93" s="45">
        <f>+'[1]Felte_dyr samlet 2011-2015'!I49</f>
        <v>0.22408026755852842</v>
      </c>
    </row>
    <row r="94" spans="1:11" x14ac:dyDescent="0.2">
      <c r="A94" s="81" t="s">
        <v>72</v>
      </c>
      <c r="B94" s="82"/>
      <c r="C94" s="82"/>
      <c r="D94" s="82"/>
      <c r="E94" s="83">
        <f>+D34</f>
        <v>0.22</v>
      </c>
      <c r="F94" s="83">
        <f>+D35</f>
        <v>0.17499999999999999</v>
      </c>
      <c r="G94" s="83">
        <f>+D36</f>
        <v>0.17499999999999999</v>
      </c>
      <c r="H94" s="83">
        <f>+D37</f>
        <v>0.22</v>
      </c>
      <c r="I94" s="83">
        <f>+D38</f>
        <v>0.21</v>
      </c>
    </row>
  </sheetData>
  <sheetProtection selectLockedCells="1" selectUnlockedCells="1"/>
  <mergeCells count="6">
    <mergeCell ref="A1:A2"/>
    <mergeCell ref="D1:D2"/>
    <mergeCell ref="E1:E2"/>
    <mergeCell ref="A60:A61"/>
    <mergeCell ref="D60:D61"/>
    <mergeCell ref="E60:E61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2012 felte_dyr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2016-09-03T04:47:22Z</dcterms:created>
  <dcterms:modified xsi:type="dcterms:W3CDTF">2016-09-03T04:48:30Z</dcterms:modified>
</cp:coreProperties>
</file>