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Sund hjortevald\2020\"/>
    </mc:Choice>
  </mc:AlternateContent>
  <xr:revisionPtr revIDLastSave="0" documentId="13_ncr:1_{F0E59D5D-8D64-4547-9632-08410E01F9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dsjett og regnskap 2020" sheetId="1" r:id="rId1"/>
    <sheet name="kontodetaljer 2020" sheetId="5" r:id="rId2"/>
    <sheet name="kontodetaljer 2019" sheetId="2" r:id="rId3"/>
    <sheet name="Balansekonto" sheetId="4" r:id="rId4"/>
    <sheet name="Grafgrunnlag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5" l="1"/>
  <c r="O3" i="5"/>
  <c r="O4" i="5"/>
  <c r="Q58" i="5"/>
  <c r="R58" i="5"/>
  <c r="S58" i="5"/>
  <c r="T58" i="5"/>
  <c r="U58" i="5"/>
  <c r="V58" i="5"/>
  <c r="W58" i="5"/>
  <c r="X58" i="5"/>
  <c r="Y58" i="5"/>
  <c r="Z58" i="5"/>
  <c r="AA58" i="5"/>
  <c r="AB58" i="5"/>
  <c r="P58" i="5"/>
  <c r="J58" i="5"/>
  <c r="K58" i="5"/>
  <c r="L58" i="5"/>
  <c r="M58" i="5"/>
  <c r="N58" i="5"/>
  <c r="I58" i="5"/>
  <c r="H58" i="5"/>
  <c r="F58" i="5"/>
  <c r="E58" i="5"/>
  <c r="O58" i="5"/>
  <c r="I5" i="5" l="1"/>
  <c r="I6" i="5"/>
  <c r="I7" i="5"/>
  <c r="I8" i="5"/>
  <c r="S9" i="5" l="1"/>
  <c r="N10" i="5" l="1"/>
  <c r="I11" i="5"/>
  <c r="I12" i="5" l="1"/>
  <c r="N13" i="5"/>
  <c r="N14" i="5"/>
  <c r="N15" i="5"/>
  <c r="N16" i="5" l="1"/>
  <c r="N17" i="5"/>
  <c r="I12" i="1"/>
  <c r="I18" i="5"/>
  <c r="J12" i="1" l="1"/>
  <c r="G12" i="1"/>
  <c r="AB19" i="5"/>
  <c r="R20" i="5" l="1"/>
  <c r="Z21" i="5"/>
  <c r="V22" i="5"/>
  <c r="V23" i="5"/>
  <c r="V24" i="5"/>
  <c r="AB25" i="5"/>
  <c r="AB26" i="5"/>
  <c r="P27" i="5"/>
  <c r="AB28" i="5"/>
  <c r="I27" i="1"/>
  <c r="J27" i="1" s="1"/>
  <c r="Z29" i="5"/>
  <c r="G27" i="1" l="1"/>
  <c r="W30" i="5"/>
  <c r="O31" i="5" l="1"/>
  <c r="AB32" i="5"/>
  <c r="T36" i="5" l="1"/>
  <c r="Y33" i="5"/>
  <c r="Q34" i="5"/>
  <c r="AB35" i="5"/>
  <c r="M97" i="5" l="1"/>
  <c r="D19" i="1" s="1"/>
  <c r="Q40" i="5" l="1"/>
  <c r="J37" i="5" l="1"/>
  <c r="D5" i="1" l="1"/>
  <c r="J38" i="5" l="1"/>
  <c r="J39" i="5"/>
  <c r="J41" i="5" l="1"/>
  <c r="J42" i="5"/>
  <c r="J43" i="5"/>
  <c r="J44" i="5"/>
  <c r="J45" i="5"/>
  <c r="J46" i="5"/>
  <c r="J51" i="5" l="1"/>
  <c r="H52" i="5"/>
  <c r="F66" i="5"/>
  <c r="I5" i="1" s="1"/>
  <c r="E66" i="5"/>
  <c r="J53" i="5"/>
  <c r="AB54" i="5"/>
  <c r="J55" i="5" l="1"/>
  <c r="J56" i="5"/>
  <c r="J57" i="5"/>
  <c r="J96" i="5"/>
  <c r="I96" i="5"/>
  <c r="G96" i="5"/>
  <c r="F96" i="5"/>
  <c r="E96" i="5"/>
  <c r="K96" i="5" s="1"/>
  <c r="J94" i="5"/>
  <c r="I94" i="5"/>
  <c r="G94" i="5"/>
  <c r="F94" i="5"/>
  <c r="E94" i="5"/>
  <c r="K93" i="5"/>
  <c r="I28" i="1"/>
  <c r="I24" i="1"/>
  <c r="I21" i="1"/>
  <c r="I20" i="1"/>
  <c r="I13" i="1"/>
  <c r="I9" i="1"/>
  <c r="G58" i="5"/>
  <c r="I18" i="1"/>
  <c r="I26" i="1"/>
  <c r="I23" i="1"/>
  <c r="I17" i="1"/>
  <c r="I11" i="1"/>
  <c r="I25" i="1"/>
  <c r="I19" i="1"/>
  <c r="I22" i="1"/>
  <c r="I10" i="1"/>
  <c r="I7" i="1"/>
  <c r="K94" i="5" l="1"/>
  <c r="O94" i="5" s="1"/>
  <c r="D8" i="1" s="1"/>
  <c r="E4" i="3" s="1"/>
  <c r="I8" i="1"/>
  <c r="F62" i="5"/>
  <c r="I29" i="1"/>
  <c r="G22" i="3"/>
  <c r="G23" i="3"/>
  <c r="G24" i="3"/>
  <c r="G25" i="3"/>
  <c r="G26" i="3"/>
  <c r="G27" i="3"/>
  <c r="G28" i="3"/>
  <c r="G29" i="3"/>
  <c r="G30" i="3"/>
  <c r="G31" i="3"/>
  <c r="G32" i="3"/>
  <c r="G21" i="3"/>
  <c r="F22" i="3"/>
  <c r="F23" i="3"/>
  <c r="F24" i="3"/>
  <c r="F25" i="3"/>
  <c r="F26" i="3"/>
  <c r="F27" i="3"/>
  <c r="F28" i="3"/>
  <c r="F29" i="3"/>
  <c r="F30" i="3"/>
  <c r="F31" i="3"/>
  <c r="F32" i="3"/>
  <c r="F21" i="3"/>
  <c r="E22" i="3"/>
  <c r="E23" i="3"/>
  <c r="E24" i="3"/>
  <c r="E25" i="3"/>
  <c r="E26" i="3"/>
  <c r="E27" i="3"/>
  <c r="E28" i="3"/>
  <c r="E29" i="3"/>
  <c r="E30" i="3"/>
  <c r="E31" i="3"/>
  <c r="E32" i="3"/>
  <c r="B26" i="3"/>
  <c r="A26" i="3"/>
  <c r="B25" i="3"/>
  <c r="A25" i="3"/>
  <c r="G8" i="3"/>
  <c r="F8" i="3"/>
  <c r="E8" i="3"/>
  <c r="G7" i="3"/>
  <c r="F7" i="3"/>
  <c r="E7" i="3"/>
  <c r="G6" i="3"/>
  <c r="F6" i="3"/>
  <c r="E6" i="3"/>
  <c r="B6" i="3"/>
  <c r="A6" i="3"/>
  <c r="G5" i="3"/>
  <c r="F5" i="3"/>
  <c r="E5" i="3"/>
  <c r="G4" i="3"/>
  <c r="F4" i="3"/>
  <c r="G3" i="3"/>
  <c r="F3" i="3"/>
  <c r="E20" i="3"/>
  <c r="D20" i="3"/>
  <c r="J10" i="1"/>
  <c r="J22" i="1"/>
  <c r="J21" i="1"/>
  <c r="M94" i="5" l="1"/>
  <c r="D7" i="1" s="1"/>
  <c r="E3" i="3" s="1"/>
  <c r="H3" i="2"/>
  <c r="M4" i="2"/>
  <c r="H5" i="2"/>
  <c r="H6" i="2"/>
  <c r="H7" i="2" l="1"/>
  <c r="G94" i="4" l="1"/>
  <c r="F94" i="4"/>
  <c r="G96" i="4" l="1"/>
  <c r="R8" i="2"/>
  <c r="R50" i="2" s="1"/>
  <c r="Y9" i="2"/>
  <c r="Q10" i="2"/>
  <c r="Q50" i="2" s="1"/>
  <c r="K50" i="2"/>
  <c r="M50" i="2"/>
  <c r="G50" i="2"/>
  <c r="F50" i="2"/>
  <c r="K12" i="2"/>
  <c r="G21" i="1" l="1"/>
  <c r="D25" i="3" s="1"/>
  <c r="G10" i="1"/>
  <c r="D6" i="3" s="1"/>
  <c r="S13" i="2"/>
  <c r="S50" i="2" s="1"/>
  <c r="G22" i="1" l="1"/>
  <c r="D26" i="3" s="1"/>
  <c r="H14" i="2"/>
  <c r="H50" i="2" s="1"/>
  <c r="H15" i="2"/>
  <c r="E16" i="2"/>
  <c r="E50" i="2" s="1"/>
  <c r="P17" i="2"/>
  <c r="V18" i="2"/>
  <c r="Y19" i="2"/>
  <c r="Y16" i="2" l="1"/>
  <c r="U20" i="2"/>
  <c r="U50" i="2" s="1"/>
  <c r="P21" i="2" l="1"/>
  <c r="P50" i="2" s="1"/>
  <c r="Y22" i="2"/>
  <c r="L23" i="2" l="1"/>
  <c r="L50" i="2" s="1"/>
  <c r="T26" i="2" l="1"/>
  <c r="T27" i="2"/>
  <c r="T25" i="2"/>
  <c r="N24" i="2"/>
  <c r="N50" i="2" s="1"/>
  <c r="X28" i="2"/>
  <c r="X50" i="2" s="1"/>
  <c r="Y29" i="2"/>
  <c r="T50" i="2" l="1"/>
  <c r="W30" i="2"/>
  <c r="W50" i="2" s="1"/>
  <c r="V31" i="2"/>
  <c r="V50" i="2" s="1"/>
  <c r="J32" i="2" l="1"/>
  <c r="J50" i="2" s="1"/>
  <c r="Y33" i="2"/>
  <c r="O34" i="2"/>
  <c r="O50" i="2" s="1"/>
  <c r="I35" i="2" l="1"/>
  <c r="I36" i="2" l="1"/>
  <c r="I37" i="2"/>
  <c r="I38" i="2" l="1"/>
  <c r="I39" i="2"/>
  <c r="I40" i="2"/>
  <c r="I41" i="2" l="1"/>
  <c r="I44" i="2" l="1"/>
  <c r="I42" i="2" l="1"/>
  <c r="I43" i="2"/>
  <c r="I45" i="2"/>
  <c r="E31" i="1" l="1"/>
  <c r="G34" i="3" s="1"/>
  <c r="F84" i="2"/>
  <c r="G84" i="2"/>
  <c r="H84" i="2"/>
  <c r="I84" i="2"/>
  <c r="E84" i="2"/>
  <c r="J84" i="2"/>
  <c r="D17" i="1" s="1"/>
  <c r="E21" i="3" s="1"/>
  <c r="F82" i="2"/>
  <c r="G82" i="2"/>
  <c r="H82" i="2"/>
  <c r="I82" i="2"/>
  <c r="E82" i="2"/>
  <c r="J81" i="2"/>
  <c r="I46" i="2"/>
  <c r="I47" i="2"/>
  <c r="Y48" i="2"/>
  <c r="Y50" i="2" s="1"/>
  <c r="I49" i="2"/>
  <c r="H31" i="1"/>
  <c r="F34" i="3" s="1"/>
  <c r="E15" i="1"/>
  <c r="G10" i="3" s="1"/>
  <c r="J82" i="2" l="1"/>
  <c r="L82" i="2" s="1"/>
  <c r="I50" i="2"/>
  <c r="D31" i="1"/>
  <c r="E34" i="3" s="1"/>
  <c r="G20" i="3"/>
  <c r="H20" i="3"/>
  <c r="F20" i="3"/>
  <c r="M82" i="2" l="1"/>
  <c r="H15" i="1"/>
  <c r="F10" i="3" s="1"/>
  <c r="G13" i="1"/>
  <c r="D8" i="3" s="1"/>
  <c r="I3" i="1" l="1"/>
  <c r="C35" i="1" l="1"/>
  <c r="G5" i="1" l="1"/>
  <c r="G29" i="1" l="1"/>
  <c r="D32" i="3" s="1"/>
  <c r="G28" i="1"/>
  <c r="D31" i="3" s="1"/>
  <c r="G26" i="1"/>
  <c r="D30" i="3" s="1"/>
  <c r="G25" i="1"/>
  <c r="D29" i="3" s="1"/>
  <c r="G24" i="1"/>
  <c r="D28" i="3" s="1"/>
  <c r="G23" i="1"/>
  <c r="D27" i="3" s="1"/>
  <c r="G20" i="1"/>
  <c r="D24" i="3" s="1"/>
  <c r="G19" i="1"/>
  <c r="D23" i="3" s="1"/>
  <c r="G18" i="1"/>
  <c r="D22" i="3" s="1"/>
  <c r="G17" i="1"/>
  <c r="D21" i="3" s="1"/>
  <c r="G11" i="1"/>
  <c r="D7" i="3" s="1"/>
  <c r="G9" i="1"/>
  <c r="D5" i="3" s="1"/>
  <c r="G8" i="1"/>
  <c r="D4" i="3" s="1"/>
  <c r="G7" i="1" l="1"/>
  <c r="D3" i="3" s="1"/>
  <c r="I15" i="1"/>
  <c r="F54" i="2"/>
  <c r="G15" i="1" l="1"/>
  <c r="D10" i="3" s="1"/>
  <c r="D15" i="1"/>
  <c r="J7" i="1"/>
  <c r="J24" i="1"/>
  <c r="J20" i="1"/>
  <c r="J19" i="1"/>
  <c r="D32" i="1" l="1"/>
  <c r="E10" i="3"/>
  <c r="C36" i="1"/>
  <c r="K28" i="1"/>
  <c r="J28" i="1"/>
  <c r="I31" i="1"/>
  <c r="J31" i="1" s="1"/>
  <c r="G31" i="1"/>
  <c r="C37" i="1" l="1"/>
  <c r="C38" i="1" s="1"/>
  <c r="D34" i="3"/>
  <c r="G32" i="1"/>
  <c r="K26" i="1"/>
  <c r="K25" i="1"/>
  <c r="K23" i="1"/>
  <c r="K20" i="1"/>
  <c r="K19" i="1"/>
  <c r="K18" i="1"/>
  <c r="K17" i="1"/>
  <c r="K15" i="1"/>
  <c r="K11" i="1"/>
  <c r="K9" i="1"/>
  <c r="K8" i="1"/>
  <c r="K5" i="1"/>
  <c r="C3" i="1"/>
  <c r="J5" i="1"/>
  <c r="J8" i="1"/>
  <c r="J9" i="1"/>
  <c r="J11" i="1"/>
  <c r="J15" i="1"/>
  <c r="J17" i="1"/>
  <c r="J18" i="1"/>
  <c r="J23" i="1"/>
  <c r="J25" i="1"/>
  <c r="J26" i="1"/>
  <c r="K31" i="1"/>
  <c r="C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H36" authorId="0" shapeId="0" xr:uid="{2509683E-F1CB-46F2-BCE5-9A7572513B7A}">
      <text>
        <r>
          <rPr>
            <b/>
            <sz val="9"/>
            <color indexed="81"/>
            <rFont val="Tahoma"/>
            <family val="2"/>
          </rPr>
          <t>Innbet. 1222 - 22 i oblat. Innbet gjelder Steinsland jaktfelt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<sst xmlns="http://schemas.openxmlformats.org/spreadsheetml/2006/main" count="515" uniqueCount="355">
  <si>
    <t>Kontonr</t>
  </si>
  <si>
    <t>KontoNavn</t>
  </si>
  <si>
    <t>Budsjett 2018</t>
  </si>
  <si>
    <t>Regnskap 2018</t>
  </si>
  <si>
    <t>Regnskap 2017</t>
  </si>
  <si>
    <t>Bank</t>
  </si>
  <si>
    <t>Inntekter</t>
  </si>
  <si>
    <t>Fellingsløyver</t>
  </si>
  <si>
    <t>Fellingsløyver 17 - betalt 18</t>
  </si>
  <si>
    <t>Sund kommune, driftstilskudd</t>
  </si>
  <si>
    <t>Tlbakebetalt seminar Sund kom</t>
  </si>
  <si>
    <t>Utgifter</t>
  </si>
  <si>
    <t>Fellingsavgift for fjoråret</t>
  </si>
  <si>
    <t>Annonsekostnader</t>
  </si>
  <si>
    <t>Ettersøksavtale</t>
  </si>
  <si>
    <t>Hjemmeside, porto, rekv.</t>
  </si>
  <si>
    <t>Godtgjørelse, styret</t>
  </si>
  <si>
    <t>Vårtelling</t>
  </si>
  <si>
    <t>Servering møter</t>
  </si>
  <si>
    <t>Kurs/seminar</t>
  </si>
  <si>
    <t>Gaver</t>
  </si>
  <si>
    <t>Kolonne6</t>
  </si>
  <si>
    <t>Sund Hjortevald</t>
  </si>
  <si>
    <t>Status pr:</t>
  </si>
  <si>
    <t>Totalsum:</t>
  </si>
  <si>
    <t>Bankgebyrer</t>
  </si>
  <si>
    <t>Bank 01.01.18</t>
  </si>
  <si>
    <t>Kontonavn</t>
  </si>
  <si>
    <t>Kontonummer</t>
  </si>
  <si>
    <t>Bokføringsdato</t>
  </si>
  <si>
    <t>Rentedato</t>
  </si>
  <si>
    <t>Beskrivelse</t>
  </si>
  <si>
    <t>Ut av konto</t>
  </si>
  <si>
    <t>Inn på konto</t>
  </si>
  <si>
    <t>Sum:</t>
  </si>
  <si>
    <t>Saldo pr.</t>
  </si>
  <si>
    <t>Disponibel saldo pr.</t>
  </si>
  <si>
    <t>inntekter</t>
  </si>
  <si>
    <t>Bankonto</t>
  </si>
  <si>
    <t>Aktiva - bankkonto</t>
  </si>
  <si>
    <t>Saldo - bankkonto</t>
  </si>
  <si>
    <t>Inntekter - totalt</t>
  </si>
  <si>
    <t>Utgifter - totalt</t>
  </si>
  <si>
    <t>Beholdning bankkonto</t>
  </si>
  <si>
    <t>Dato</t>
  </si>
  <si>
    <t>Samlet oversikt</t>
  </si>
  <si>
    <t>Saldo</t>
  </si>
  <si>
    <t>Kreditrenter</t>
  </si>
  <si>
    <t>Budsjett 2019</t>
  </si>
  <si>
    <t>Regnskap 2019</t>
  </si>
  <si>
    <t>Nettgiro fra: Tordis Berge Betalt: 04.01.19</t>
  </si>
  <si>
    <t>Fellingsløyver 18 - betalt 19</t>
  </si>
  <si>
    <t>Nettgiro fra: Sverrer Magnus Kausland Betalt: 15.01.19</t>
  </si>
  <si>
    <t>Nettgiro fra: Tord Toft Betalt: 15.01.19</t>
  </si>
  <si>
    <t>Saldo pr 01.01.2019</t>
  </si>
  <si>
    <t>Pris Transgebyr Nettbank Bedrift</t>
  </si>
  <si>
    <t>Ettersøkshund</t>
  </si>
  <si>
    <t>Admin.avgift</t>
  </si>
  <si>
    <t>Fellingsavgift</t>
  </si>
  <si>
    <t>Budsettgrunnlag</t>
  </si>
  <si>
    <t>Antall fellingsløyver 2019</t>
  </si>
  <si>
    <t>Summer totalt:</t>
  </si>
  <si>
    <t>Fellingsavgifter - innbetaling til kommunen</t>
  </si>
  <si>
    <t>Felte dyr 2018</t>
  </si>
  <si>
    <t>Endring Regnskap 2018-2019</t>
  </si>
  <si>
    <t>Endring busjett 2018-2019</t>
  </si>
  <si>
    <t>Nettgiro: Nettgiro fra Håvard Forland Betalt: 16.01.2019</t>
  </si>
  <si>
    <t>Giro Nettgiro fra Arild Karlsen Betalt: 21.01.2019</t>
  </si>
  <si>
    <t>Nettgiro Nettgiro fra: Svein Rune Vorland Betalt: 20.01.19</t>
  </si>
  <si>
    <t>Giro Nettgiro fra Ole Raimund Berge Betalt: 29.01.2019</t>
  </si>
  <si>
    <t>Nettgiro Nettgiro fra Anders Inge Kalve Betalt: 30.01.2019</t>
  </si>
  <si>
    <t>Nettgiro Nettgiro fra Kåre Torsvik Betalt: 31.01.2019</t>
  </si>
  <si>
    <t>Nettgiro Nettgiro fra Nils-Arne Ekerhovd Betalt: 31.01.2019</t>
  </si>
  <si>
    <t>Nettgiro: Nettgiro Kjell Bjarne Samsonsen Betalt: 08.02.2019</t>
  </si>
  <si>
    <t>Giro Nettgiro fra: Tom Eide Knudsen Betalt: 11.02.2019</t>
  </si>
  <si>
    <t>Undersudd:</t>
  </si>
  <si>
    <t>Ettersøksavtalen</t>
  </si>
  <si>
    <t>Oppgave: Lokalavisene AS, faktura annonse</t>
  </si>
  <si>
    <t>Pris: Transagebyr Nettbank Bedrift</t>
  </si>
  <si>
    <t>Overført fra: Sund kommune, drfitsstønad</t>
  </si>
  <si>
    <t>Oppgave til: Thor Birger Trellevik, servering ifm årsmøtet</t>
  </si>
  <si>
    <t>Oppgave til: Kåre Torsvik, utbetaling til dekning av hjorteseminar</t>
  </si>
  <si>
    <t>Pris: transaksjonsgebyr Nettbank Bedrift</t>
  </si>
  <si>
    <t>Oppgave til: Kåre Torsvik, kjøp av avskjedsgaver til 2 pers i styret</t>
  </si>
  <si>
    <t>Oppgave til: Bjarte Forland - godtgjørelse styreverv</t>
  </si>
  <si>
    <t>Oppgave til: Heine Sangolt - godtgjørelse styreverv</t>
  </si>
  <si>
    <t>Oppgave til: Kåre Torsvik - godtgjørelse styreverv</t>
  </si>
  <si>
    <t>Oppgave til: Sund kommunekasse - fellingsavgift 2018</t>
  </si>
  <si>
    <t>Overført fra Sund kommune</t>
  </si>
  <si>
    <t>Bilagnr</t>
  </si>
  <si>
    <t>Bilag: 01/2019</t>
  </si>
  <si>
    <t>Bilag:02/2019</t>
  </si>
  <si>
    <t>Pris Transbebyr Nettbank Bedrift</t>
  </si>
  <si>
    <t>Oppgave: Bedriftsterminal oppgave Ettersøksringen</t>
  </si>
  <si>
    <t>Bilag:03/2019</t>
  </si>
  <si>
    <t>Bilag:04/2019</t>
  </si>
  <si>
    <t>Bilag:05/2019</t>
  </si>
  <si>
    <t>Bilag:06/2019</t>
  </si>
  <si>
    <t>Bilag:07/2019</t>
  </si>
  <si>
    <t>Bilag:08/2019</t>
  </si>
  <si>
    <t>Bilag:09/2019</t>
  </si>
  <si>
    <t>Bilag:10/2019</t>
  </si>
  <si>
    <t>Bilag:11/2019</t>
  </si>
  <si>
    <t>Bilag:12/2019</t>
  </si>
  <si>
    <t>Bilag:13/2019</t>
  </si>
  <si>
    <t>Bilag:14/2019</t>
  </si>
  <si>
    <t>Bilag:15/2019</t>
  </si>
  <si>
    <t>Bilag:16/2019</t>
  </si>
  <si>
    <t>Bilag:17/2019</t>
  </si>
  <si>
    <t>Bilag:18/2019</t>
  </si>
  <si>
    <t>Bilag:19/2019</t>
  </si>
  <si>
    <t>Bilag:20/2019</t>
  </si>
  <si>
    <t>Bilag:21/2019</t>
  </si>
  <si>
    <t>Bilag:22/2019</t>
  </si>
  <si>
    <t>Bilag:23/2019</t>
  </si>
  <si>
    <t>Bilag:24/2019</t>
  </si>
  <si>
    <t>Bilag:25/2019</t>
  </si>
  <si>
    <t>Bilag:26/2019</t>
  </si>
  <si>
    <t>Bilag:27/2019</t>
  </si>
  <si>
    <t>Oppgave til: Egil Vindenes, Vårtelling</t>
  </si>
  <si>
    <t>Bankkkonto og status-saldo er:</t>
  </si>
  <si>
    <t>Bilag:28/2019</t>
  </si>
  <si>
    <t>Bilag: 29/2019</t>
  </si>
  <si>
    <t xml:space="preserve">Utbetaling til Eirik Glesnes - kjøp av kringler og mineralvann </t>
  </si>
  <si>
    <t>Bilag: 30/2019</t>
  </si>
  <si>
    <t>Bilag: 31/2019</t>
  </si>
  <si>
    <t>Utbetaling til Ettersøksringen - ihht. Avtale</t>
  </si>
  <si>
    <t>Bilag: 32/2019</t>
  </si>
  <si>
    <t>Pris: Transagebyr Nettbank Bedrift sept-okt</t>
  </si>
  <si>
    <t>Bilag: 33/2019</t>
  </si>
  <si>
    <t>Nettgiro fra: Edgar Bjorøy - Kleppe jaktfelt</t>
  </si>
  <si>
    <t>Bilag: 34/2019</t>
  </si>
  <si>
    <t>Nettgiro fra: Erling Sangolt - Indre Sund Jaktfelt</t>
  </si>
  <si>
    <t>Bilag: 35/2019</t>
  </si>
  <si>
    <t>Oppgave til: Kåre Torsvik - kjøp av Prosjektor ViewSonic</t>
  </si>
  <si>
    <t>Elektroniske hjelpemidler</t>
  </si>
  <si>
    <t>Bilag: 36/2019</t>
  </si>
  <si>
    <t>Overført fra: Sund kommune</t>
  </si>
  <si>
    <t>Sund kommune, Søknader</t>
  </si>
  <si>
    <t>Sund kommune, søknader</t>
  </si>
  <si>
    <t xml:space="preserve">Nettgiro fra: Arne Jostein Vorland </t>
  </si>
  <si>
    <t>Bilag: 37/2019</t>
  </si>
  <si>
    <t>Bilag: 38/2019</t>
  </si>
  <si>
    <t>Oppgave til: Kåre Torsvik</t>
  </si>
  <si>
    <t>Bilag: 39/2019</t>
  </si>
  <si>
    <t>Bilag: 40/2019</t>
  </si>
  <si>
    <t>Oppgave til: Nettbutikkdrift AS</t>
  </si>
  <si>
    <t>Viltkamera</t>
  </si>
  <si>
    <t>Kleppe/Kleppevik Jaktfelt 4</t>
  </si>
  <si>
    <t>Fakturanr</t>
  </si>
  <si>
    <t>Tveit Jaktfelt 12</t>
  </si>
  <si>
    <t>Indre Sund Jaktfelt 1</t>
  </si>
  <si>
    <t>Dommedal/litle Sotra Jaktfelt 3</t>
  </si>
  <si>
    <t>Bakka Jaktfelt 9</t>
  </si>
  <si>
    <t>Debet</t>
  </si>
  <si>
    <t>Kredit</t>
  </si>
  <si>
    <t>Bilag</t>
  </si>
  <si>
    <t>Jaktfelt</t>
  </si>
  <si>
    <t>Totalt</t>
  </si>
  <si>
    <t>Defferanse:</t>
  </si>
  <si>
    <t>Bjelkarøy/Lærøy Jaktfelt 24</t>
  </si>
  <si>
    <t>Kausland jaktfelt 15</t>
  </si>
  <si>
    <t>Skoge/Hammersland Jaktfelt 13</t>
  </si>
  <si>
    <t>Eide og Spilde jaktfelt 14</t>
  </si>
  <si>
    <t>Vorland Jaktfelt 11</t>
  </si>
  <si>
    <t>Spilde Vest Jaktfelt 20</t>
  </si>
  <si>
    <t>Steinsland jaktfelt 7</t>
  </si>
  <si>
    <t>Bilag: 41/2019</t>
  </si>
  <si>
    <t>Tyssøy jaktfelt 2</t>
  </si>
  <si>
    <t>Forland jaktfelt 5</t>
  </si>
  <si>
    <t>Nettgiro fra: Tom Eide Knutsen - Bjelkarøy/Lerøy jaktfelt</t>
  </si>
  <si>
    <t>Høyland jaktfelt 24</t>
  </si>
  <si>
    <t>Hummelsund/Sæle jaktfelt 25</t>
  </si>
  <si>
    <t>Nordre Toft jaktfelt 23</t>
  </si>
  <si>
    <t>Selstø/Tælavåg jaktfelt 17</t>
  </si>
  <si>
    <t>Nipen Jaktfelt 18</t>
  </si>
  <si>
    <t>Nettgiro: Tom Eide Knutsen - Bjelkarøy/Lerøy Jaktfelt</t>
  </si>
  <si>
    <t>Bilag: 42/2019</t>
  </si>
  <si>
    <t>Nettgiro: Arnt Ove Steinsland - Steinsland Jaktfelt</t>
  </si>
  <si>
    <t>Nettgiro fra: Arnt Ove Steinsland - Steinsland jaktfelt</t>
  </si>
  <si>
    <t>Bilag: 43/2019</t>
  </si>
  <si>
    <t xml:space="preserve">Overført: fra Jan Bakka Bildøy </t>
  </si>
  <si>
    <t>Overført fra: Jan Bakka Bildøy - Bakka Jaktfelt</t>
  </si>
  <si>
    <t>Bilag: 44/2019</t>
  </si>
  <si>
    <t>Nettgiro frA: Sverre Magnus Kausland - Kausland jaktfelt</t>
  </si>
  <si>
    <t>Nettgiro fr: Sverre Magnus Kausland - Kausland Jaktfelt</t>
  </si>
  <si>
    <t>Bilag: 45/2019</t>
  </si>
  <si>
    <t>Berge Jaktfelt 10</t>
  </si>
  <si>
    <t>Trellevik jaktfelt 22</t>
  </si>
  <si>
    <t>Glesnes jaktfelt 16</t>
  </si>
  <si>
    <t>Golta jaktfelt 21</t>
  </si>
  <si>
    <t>Hamre jaktfelt 8</t>
  </si>
  <si>
    <t>Søndre Toft jaktfelt 19</t>
  </si>
  <si>
    <t>Bilag: 01/2020</t>
  </si>
  <si>
    <t>Nettgiro: Kristian Andre Kåreveit</t>
  </si>
  <si>
    <t>Bilag: 02/2020</t>
  </si>
  <si>
    <t>Nettgiro: Sølvi Anita Schei</t>
  </si>
  <si>
    <t>Bilag: 03/2020</t>
  </si>
  <si>
    <t>Giro: Arild Karlsen</t>
  </si>
  <si>
    <t>Budsjett 2020</t>
  </si>
  <si>
    <t>Regnskap 2020</t>
  </si>
  <si>
    <t>Status -saldo, til nå i 2020</t>
  </si>
  <si>
    <t>Prosentvis endr. Regnskap 2019-2020</t>
  </si>
  <si>
    <t>Prosentvis endr. Budsjett 2019-2020</t>
  </si>
  <si>
    <t>Nettgiro fra: Kristian Andre Kårtveit</t>
  </si>
  <si>
    <t>Startsaldo 01.01.20</t>
  </si>
  <si>
    <t>Bilag: 04/2020</t>
  </si>
  <si>
    <t>Transaksjonsgebyr</t>
  </si>
  <si>
    <t>Bilag: 05/2020</t>
  </si>
  <si>
    <t xml:space="preserve">Overført: Egil Johan Vindenes </t>
  </si>
  <si>
    <t>Høyrentkonto</t>
  </si>
  <si>
    <t>Bilag: 06/2020</t>
  </si>
  <si>
    <t>Oppgave: overført til sparekonto</t>
  </si>
  <si>
    <t>Overført fra driftskonto</t>
  </si>
  <si>
    <t>Bankonto - drift</t>
  </si>
  <si>
    <t>Bankonto - spare</t>
  </si>
  <si>
    <t>Bilag: 07/2020</t>
  </si>
  <si>
    <t>NettGiro  fra Anders Inge Kalve</t>
  </si>
  <si>
    <t>Bialg: 07/2020</t>
  </si>
  <si>
    <t xml:space="preserve">Nettgiro: Anders Inge Kalve </t>
  </si>
  <si>
    <t>Bilag: 08/2020</t>
  </si>
  <si>
    <t>Nettgiro: fra Håvard Forland</t>
  </si>
  <si>
    <t>Nettgiro: Håvard Forland jaktfelt 16</t>
  </si>
  <si>
    <t>Bilag: 09/2020</t>
  </si>
  <si>
    <t>Nettgiro: Otto Andre Vilhelmsen</t>
  </si>
  <si>
    <t>Nettgiro: Otto Andre Vilhelmsen jaktfelt 25</t>
  </si>
  <si>
    <t>Bilag: 10/2020</t>
  </si>
  <si>
    <t xml:space="preserve">Nettgiro: Håvard Forland </t>
  </si>
  <si>
    <t>Nettgiro: Håvard Forland jaktfelt 21</t>
  </si>
  <si>
    <t>Bilag: 11/2020</t>
  </si>
  <si>
    <t>Nettgiro: Otto Andre Vilhelmsen jaktfelt 23</t>
  </si>
  <si>
    <t>Bilag: 12/2020</t>
  </si>
  <si>
    <t>Giro fra Rune Lillevik</t>
  </si>
  <si>
    <t>Bilag: 13/2020</t>
  </si>
  <si>
    <t>Nettgiro fra: Kåre Torsvik</t>
  </si>
  <si>
    <t>Bilag: 14/2020</t>
  </si>
  <si>
    <t>Overført fra: Nils Martin Eide</t>
  </si>
  <si>
    <t>Bilag: 15/2020</t>
  </si>
  <si>
    <t>Nettgiro fra: Øyvind Pettersen</t>
  </si>
  <si>
    <t>Nettgriro fra: Tord Toft</t>
  </si>
  <si>
    <t>Bilag: 16/2020</t>
  </si>
  <si>
    <t>Bilag: 17/2020</t>
  </si>
  <si>
    <t>Nettgiro fra: Nils-Arne Ekerhovd</t>
  </si>
  <si>
    <t>Giro fra: Rune Lillevik jaktfelt 24</t>
  </si>
  <si>
    <t>Nettgiro fra: Kåre Torsvik jaktfelt 20</t>
  </si>
  <si>
    <t>Overført fra: Nils Martin Eide jaktfelt 14</t>
  </si>
  <si>
    <t>Nettgiro fra: Øyvind Pettersen faktfelt 11</t>
  </si>
  <si>
    <t>Nettgiro fr: Tord Toft jaktfelt 22</t>
  </si>
  <si>
    <t>Nettgiro fra: Nils-Arne Ekerhovd jaktfelt 2</t>
  </si>
  <si>
    <t>Bilag: 18/2020</t>
  </si>
  <si>
    <t>Bilag: 19/2020</t>
  </si>
  <si>
    <t>Giro fra : Steinar Sivertsen Telle</t>
  </si>
  <si>
    <t>Bilag: 20/2020</t>
  </si>
  <si>
    <t>Nettgiro fr: Kjell-Ove Berge</t>
  </si>
  <si>
    <t>Giro fra: Steinar Sivertsen Telle jaktfelt 18</t>
  </si>
  <si>
    <t>Giro fra: Steinar Sivertsen Telle jaktfelt 17</t>
  </si>
  <si>
    <t>Bilag: 21/2020</t>
  </si>
  <si>
    <t>Kjell-Ove Berge jaktfelt 10</t>
  </si>
  <si>
    <t>Oppgave til: Arvato Finance AS, annonse i Vesatnytt</t>
  </si>
  <si>
    <t>Fellingsløyver 20 - betalt 21</t>
  </si>
  <si>
    <t>Antall fellingsløyver 2020</t>
  </si>
  <si>
    <t>Bilag: 22/2020</t>
  </si>
  <si>
    <t>Utlegg Kåre: 10 stk. SD kort</t>
  </si>
  <si>
    <t>Bilag: 23/2020</t>
  </si>
  <si>
    <t>Transaksjonsgebyr Nettbank</t>
  </si>
  <si>
    <t>Bilag: 24/2020</t>
  </si>
  <si>
    <t>Arvato Finanse, annonse VN - årsmøte</t>
  </si>
  <si>
    <t>Bilag: 25/2020</t>
  </si>
  <si>
    <t>Utlegg Kåre: Viltseminar i Florø 13-14.mars</t>
  </si>
  <si>
    <t>Bilag: 26/2020</t>
  </si>
  <si>
    <t>Bilag: 27/2020</t>
  </si>
  <si>
    <t>Kundeutbytte 2019 sparebanken Vest</t>
  </si>
  <si>
    <t>Bilag: 28/2020</t>
  </si>
  <si>
    <t>Faktura vårtelling: Egil Vindenes</t>
  </si>
  <si>
    <t>Bilag: 29/2020</t>
  </si>
  <si>
    <t xml:space="preserve">Faktura Eidesjøen grendalag, leie av lokale til årsmøte </t>
  </si>
  <si>
    <t>Lokalleige</t>
  </si>
  <si>
    <t>Bilag: 30/2020</t>
  </si>
  <si>
    <t>Bilag: 31/2020</t>
  </si>
  <si>
    <t>Faktura: Fellingsavgift 2019 Øygarden kommune</t>
  </si>
  <si>
    <t>Bilag: 32/2020</t>
  </si>
  <si>
    <t>Bilag: 33/2020</t>
  </si>
  <si>
    <t>Bilag: 34/2020</t>
  </si>
  <si>
    <t>Godtgjørelse styre: sekretær Kåre Torsvik</t>
  </si>
  <si>
    <t>Bilag: 35/2020</t>
  </si>
  <si>
    <t>Godtgjørelse styre: leder Heine Sangolt</t>
  </si>
  <si>
    <t>Bilag: 36/2020</t>
  </si>
  <si>
    <t>Godtgjørelse styre: kasserer Bjarte Forland</t>
  </si>
  <si>
    <t>Bilag: 37/2020</t>
  </si>
  <si>
    <t xml:space="preserve">Faktura Eidesjøen grendalag, leie av lokale til jaktleiarmøtet </t>
  </si>
  <si>
    <t>Bilag: 38/2020</t>
  </si>
  <si>
    <t>Faktura: Ettersøksringen jakta 2020, høst</t>
  </si>
  <si>
    <t>Bilag: 39/2020</t>
  </si>
  <si>
    <t>Transaksjonsgebyr nettbank</t>
  </si>
  <si>
    <t>Arnt Ove Steinsland Jaktfelt 7</t>
  </si>
  <si>
    <t>Arild Førde jaktfelt 1</t>
  </si>
  <si>
    <t>Kåre Torsvik jaktfelt 20</t>
  </si>
  <si>
    <t>kamera</t>
  </si>
  <si>
    <t>Arvid Idar Spilde jaktfelt 14</t>
  </si>
  <si>
    <t>Øyvind Pettersen jaktfelt 5</t>
  </si>
  <si>
    <t>Nils Arne Ekerhovd jaktfelt 2</t>
  </si>
  <si>
    <t>Eirik Glesnes jaktfelt 16</t>
  </si>
  <si>
    <t>Kreditnota pga. feil person/jaktfelt</t>
  </si>
  <si>
    <t>Bilag: 40/2020</t>
  </si>
  <si>
    <t>Nettgiro: Arnt Ove Steinsland</t>
  </si>
  <si>
    <t>Bilag: 41/2020</t>
  </si>
  <si>
    <t>Nettgiro: Eirik Glesnes</t>
  </si>
  <si>
    <t>Bilag: 42/2020</t>
  </si>
  <si>
    <t>Nettgiro: Eivind Sangolt</t>
  </si>
  <si>
    <t>Depositum Viltkamera</t>
  </si>
  <si>
    <t xml:space="preserve">Eivind Sangolt jaktfelt 3 </t>
  </si>
  <si>
    <t>Bilag: 43/2020</t>
  </si>
  <si>
    <t>Nettgiro: Nils-Arne Ekerhovd</t>
  </si>
  <si>
    <t>Bilag: 44/2020</t>
  </si>
  <si>
    <t>Nettgiro: Kåre Torsvik</t>
  </si>
  <si>
    <t>Bilag: 45/2020</t>
  </si>
  <si>
    <t>Nettgiro: Øyvind Pettersen</t>
  </si>
  <si>
    <t>Bilag: 46/2020</t>
  </si>
  <si>
    <t>Nettgiro: Kjell-Ove Berge</t>
  </si>
  <si>
    <t>Bilag: 47/2020</t>
  </si>
  <si>
    <t>Nettgiro: Erling Sangolt (Indre Sund)</t>
  </si>
  <si>
    <t>Bilag: 48/2020</t>
  </si>
  <si>
    <t>Nettgiro: Margunn Sævareid Spilde</t>
  </si>
  <si>
    <t>Erling Sangolt jaktfelt 1</t>
  </si>
  <si>
    <t>Arild Karlsen jaktfelt 8</t>
  </si>
  <si>
    <t>Egil Vindenes jaktfelt 13</t>
  </si>
  <si>
    <t>Harald Schei jaktfelt 3</t>
  </si>
  <si>
    <t>Bilag 49/2020</t>
  </si>
  <si>
    <t>Faktura: Kåre Torsvik - domene Sund hjortevald, andel av faktura</t>
  </si>
  <si>
    <t>Ingmar Aune jaktfelt 2</t>
  </si>
  <si>
    <t>Sverre Magnus Kausland jaktfelt 15</t>
  </si>
  <si>
    <t>Edgar Bjorøy jaktfelt 4</t>
  </si>
  <si>
    <t>Svein Rune Vorland jaktfelt 12</t>
  </si>
  <si>
    <t>Nils Martin Eide jaktfelt 14</t>
  </si>
  <si>
    <t>Anders Inge Kalve jaktfelt 19</t>
  </si>
  <si>
    <t>Bilag: 50/2020</t>
  </si>
  <si>
    <t xml:space="preserve">Nettgiro: Edgar Bjorøy </t>
  </si>
  <si>
    <t>Bilag: 51/2020</t>
  </si>
  <si>
    <t>Bilag: 52/2020</t>
  </si>
  <si>
    <t>Nettgiro: Ingmar Aune</t>
  </si>
  <si>
    <t>Bilag: 53/2020</t>
  </si>
  <si>
    <t>Nettgiro: Arild Karlsen</t>
  </si>
  <si>
    <t>Tord Toft jaktfelt 22</t>
  </si>
  <si>
    <t>Steinar Telle jaktfelt 17</t>
  </si>
  <si>
    <t>Steinar Telle jaktfelt 18</t>
  </si>
  <si>
    <t>Ulf Tyssøy jaktfelt 24</t>
  </si>
  <si>
    <t>Otto Andre Vilhelmsen jaktfelt 25</t>
  </si>
  <si>
    <t>Otto Andre Vilhelmsen jaktfelt 23</t>
  </si>
  <si>
    <t>Kristian Kårttveit Jaktfelt 11</t>
  </si>
  <si>
    <t>Bilag 54/2020</t>
  </si>
  <si>
    <t>Kreditrenter 2020</t>
  </si>
  <si>
    <t>Bilag 55/2020</t>
  </si>
  <si>
    <t>Kreditrenter 2020 - sparekonto</t>
  </si>
  <si>
    <t>Bilag: 55/2020</t>
  </si>
  <si>
    <t>Kreditrenter - sparekonto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</si>
</sst>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16" fillId="0" borderId="0" xfId="0" applyFont="1"/>
    <xf numFmtId="10" fontId="0" fillId="0" borderId="0" xfId="0" applyNumberFormat="1"/>
    <xf numFmtId="14" fontId="0" fillId="0" borderId="0" xfId="0" applyNumberFormat="1"/>
    <xf numFmtId="0" fontId="18" fillId="0" borderId="0" xfId="0" applyFont="1"/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10" fontId="0" fillId="0" borderId="10" xfId="0" applyNumberFormat="1" applyBorder="1" applyAlignment="1">
      <alignment wrapText="1"/>
    </xf>
    <xf numFmtId="10" fontId="0" fillId="0" borderId="10" xfId="0" applyNumberFormat="1" applyBorder="1"/>
    <xf numFmtId="4" fontId="0" fillId="0" borderId="0" xfId="0" applyNumberFormat="1"/>
    <xf numFmtId="0" fontId="0" fillId="33" borderId="10" xfId="0" applyFill="1" applyBorder="1"/>
    <xf numFmtId="0" fontId="0" fillId="33" borderId="0" xfId="0" applyFill="1"/>
    <xf numFmtId="4" fontId="0" fillId="33" borderId="10" xfId="0" applyNumberFormat="1" applyFill="1" applyBorder="1"/>
    <xf numFmtId="0" fontId="0" fillId="34" borderId="10" xfId="0" applyFill="1" applyBorder="1"/>
    <xf numFmtId="4" fontId="0" fillId="34" borderId="0" xfId="0" applyNumberFormat="1" applyFill="1"/>
    <xf numFmtId="4" fontId="0" fillId="34" borderId="10" xfId="0" applyNumberFormat="1" applyFill="1" applyBorder="1"/>
    <xf numFmtId="0" fontId="0" fillId="0" borderId="10" xfId="0" applyBorder="1" applyAlignment="1">
      <alignment wrapText="1"/>
    </xf>
    <xf numFmtId="4" fontId="16" fillId="35" borderId="10" xfId="0" applyNumberFormat="1" applyFont="1" applyFill="1" applyBorder="1"/>
    <xf numFmtId="4" fontId="16" fillId="36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37" borderId="10" xfId="0" applyFill="1" applyBorder="1"/>
    <xf numFmtId="14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14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" fontId="21" fillId="0" borderId="10" xfId="0" applyNumberFormat="1" applyFont="1" applyBorder="1"/>
    <xf numFmtId="21" fontId="0" fillId="0" borderId="0" xfId="0" applyNumberFormat="1"/>
    <xf numFmtId="0" fontId="16" fillId="0" borderId="10" xfId="0" applyFont="1" applyBorder="1"/>
    <xf numFmtId="0" fontId="0" fillId="38" borderId="10" xfId="0" applyFill="1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7" borderId="11" xfId="0" applyFill="1" applyBorder="1"/>
    <xf numFmtId="0" fontId="0" fillId="37" borderId="12" xfId="0" applyFill="1" applyBorder="1"/>
    <xf numFmtId="4" fontId="0" fillId="37" borderId="10" xfId="0" applyNumberFormat="1" applyFill="1" applyBorder="1"/>
    <xf numFmtId="0" fontId="16" fillId="0" borderId="12" xfId="0" applyFont="1" applyBorder="1"/>
    <xf numFmtId="4" fontId="16" fillId="37" borderId="10" xfId="0" applyNumberFormat="1" applyFont="1" applyFill="1" applyBorder="1"/>
    <xf numFmtId="0" fontId="0" fillId="37" borderId="0" xfId="0" applyFill="1"/>
    <xf numFmtId="0" fontId="22" fillId="0" borderId="0" xfId="0" applyFont="1"/>
    <xf numFmtId="1" fontId="22" fillId="0" borderId="0" xfId="0" applyNumberFormat="1" applyFont="1"/>
    <xf numFmtId="9" fontId="0" fillId="0" borderId="0" xfId="0" applyNumberFormat="1"/>
    <xf numFmtId="4" fontId="16" fillId="0" borderId="26" xfId="0" applyNumberFormat="1" applyFont="1" applyBorder="1"/>
    <xf numFmtId="164" fontId="0" fillId="0" borderId="25" xfId="0" applyNumberFormat="1" applyBorder="1"/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0" fillId="0" borderId="28" xfId="0" applyFill="1" applyBorder="1"/>
    <xf numFmtId="38" fontId="0" fillId="0" borderId="0" xfId="0" applyNumberFormat="1"/>
    <xf numFmtId="0" fontId="23" fillId="0" borderId="10" xfId="0" applyFont="1" applyBorder="1"/>
    <xf numFmtId="0" fontId="23" fillId="0" borderId="21" xfId="0" applyFont="1" applyBorder="1"/>
    <xf numFmtId="14" fontId="23" fillId="0" borderId="10" xfId="0" applyNumberFormat="1" applyFont="1" applyBorder="1"/>
    <xf numFmtId="14" fontId="0" fillId="0" borderId="0" xfId="0" applyNumberFormat="1" applyBorder="1"/>
    <xf numFmtId="0" fontId="23" fillId="0" borderId="28" xfId="0" applyFont="1" applyBorder="1"/>
    <xf numFmtId="0" fontId="23" fillId="0" borderId="0" xfId="0" applyFont="1" applyBorder="1"/>
    <xf numFmtId="14" fontId="24" fillId="0" borderId="10" xfId="0" applyNumberFormat="1" applyFont="1" applyBorder="1"/>
    <xf numFmtId="0" fontId="24" fillId="0" borderId="10" xfId="0" applyFont="1" applyBorder="1"/>
    <xf numFmtId="0" fontId="23" fillId="0" borderId="10" xfId="0" applyFont="1" applyFill="1" applyBorder="1"/>
    <xf numFmtId="0" fontId="0" fillId="37" borderId="0" xfId="0" applyFill="1" applyBorder="1"/>
    <xf numFmtId="4" fontId="0" fillId="0" borderId="0" xfId="0" applyNumberFormat="1" applyBorder="1"/>
    <xf numFmtId="4" fontId="0" fillId="37" borderId="0" xfId="0" applyNumberFormat="1" applyFill="1" applyBorder="1"/>
    <xf numFmtId="0" fontId="25" fillId="0" borderId="10" xfId="0" applyFont="1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22" fillId="0" borderId="0" xfId="0" applyNumberFormat="1" applyFont="1"/>
    <xf numFmtId="4" fontId="0" fillId="0" borderId="18" xfId="0" applyNumberFormat="1" applyBorder="1"/>
    <xf numFmtId="3" fontId="0" fillId="0" borderId="0" xfId="0" applyNumberFormat="1"/>
    <xf numFmtId="14" fontId="23" fillId="0" borderId="0" xfId="0" applyNumberFormat="1" applyFont="1"/>
    <xf numFmtId="0" fontId="23" fillId="0" borderId="28" xfId="0" applyFont="1" applyFill="1" applyBorder="1"/>
    <xf numFmtId="0" fontId="23" fillId="0" borderId="0" xfId="0" applyFont="1"/>
    <xf numFmtId="14" fontId="23" fillId="0" borderId="0" xfId="0" applyNumberFormat="1" applyFont="1" applyBorder="1"/>
    <xf numFmtId="14" fontId="0" fillId="0" borderId="26" xfId="0" applyNumberFormat="1" applyBorder="1"/>
    <xf numFmtId="0" fontId="23" fillId="0" borderId="26" xfId="0" applyFont="1" applyBorder="1"/>
    <xf numFmtId="0" fontId="0" fillId="0" borderId="29" xfId="0" applyBorder="1"/>
    <xf numFmtId="0" fontId="0" fillId="0" borderId="30" xfId="0" applyBorder="1"/>
    <xf numFmtId="0" fontId="0" fillId="0" borderId="0" xfId="0" applyFill="1" applyBorder="1"/>
    <xf numFmtId="14" fontId="0" fillId="0" borderId="0" xfId="0" applyNumberFormat="1" applyFont="1" applyBorder="1"/>
    <xf numFmtId="0" fontId="0" fillId="0" borderId="28" xfId="0" applyFont="1" applyBorder="1"/>
    <xf numFmtId="0" fontId="0" fillId="0" borderId="10" xfId="0" applyFont="1" applyBorder="1"/>
    <xf numFmtId="14" fontId="24" fillId="0" borderId="0" xfId="0" applyNumberFormat="1" applyFont="1" applyBorder="1"/>
    <xf numFmtId="0" fontId="24" fillId="0" borderId="28" xfId="0" applyFont="1" applyBorder="1"/>
    <xf numFmtId="4" fontId="0" fillId="0" borderId="10" xfId="0" applyNumberFormat="1" applyBorder="1" applyAlignment="1">
      <alignment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12">
    <dxf>
      <font>
        <b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\ %"/>
    </dxf>
    <dxf>
      <numFmt numFmtId="14" formatCode="0.00\ %"/>
    </dxf>
    <dxf>
      <numFmt numFmtId="4" formatCode="#,##0.00"/>
    </dxf>
    <dxf>
      <numFmt numFmtId="4" formatCode="#,##0.00"/>
    </dxf>
    <dxf>
      <numFmt numFmtId="164" formatCode="#,##0.00_ ;[Red]\-#,##0.00\ 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4" formatCode="#,##0.00"/>
    </dxf>
    <dxf>
      <numFmt numFmtId="164" formatCode="#,##0.00_ ;[Red]\-#,##0.00\ 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n-NO"/>
              <a:t>Regnskap og budsjett 2019-2018</a:t>
            </a:r>
          </a:p>
          <a:p>
            <a:pPr>
              <a:defRPr/>
            </a:pPr>
            <a:r>
              <a:rPr lang="nn-NO"/>
              <a:t>Inntekter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458114610673667"/>
          <c:y val="0.16431722076407113"/>
          <c:w val="0.8276410761154855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Grafgrunnlag!$F$2</c:f>
              <c:strCache>
                <c:ptCount val="1"/>
                <c:pt idx="0">
                  <c:v>Regnskap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Grafgrunnlag!$F$3:$F$10</c:f>
              <c:numCache>
                <c:formatCode>#,##0.00</c:formatCode>
                <c:ptCount val="8"/>
                <c:pt idx="0">
                  <c:v>18778</c:v>
                </c:pt>
                <c:pt idx="1">
                  <c:v>15632</c:v>
                </c:pt>
                <c:pt idx="2">
                  <c:v>15000</c:v>
                </c:pt>
                <c:pt idx="3">
                  <c:v>0</c:v>
                </c:pt>
                <c:pt idx="4">
                  <c:v>5800</c:v>
                </c:pt>
                <c:pt idx="5">
                  <c:v>26</c:v>
                </c:pt>
                <c:pt idx="7">
                  <c:v>55236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C-4EB2-B6B4-7DDCDA1D57A9}"/>
            </c:ext>
          </c:extLst>
        </c:ser>
        <c:ser>
          <c:idx val="1"/>
          <c:order val="1"/>
          <c:tx>
            <c:strRef>
              <c:f>Grafgrunnlag!$G$2</c:f>
              <c:strCache>
                <c:ptCount val="1"/>
                <c:pt idx="0">
                  <c:v>Budsjett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Grafgrunnlag!$G$3:$G$10</c:f>
              <c:numCache>
                <c:formatCode>#,##0.00</c:formatCode>
                <c:ptCount val="8"/>
                <c:pt idx="0">
                  <c:v>23862.15</c:v>
                </c:pt>
                <c:pt idx="1">
                  <c:v>17766</c:v>
                </c:pt>
                <c:pt idx="2">
                  <c:v>15000</c:v>
                </c:pt>
                <c:pt idx="3">
                  <c:v>0</c:v>
                </c:pt>
                <c:pt idx="4">
                  <c:v>5800</c:v>
                </c:pt>
                <c:pt idx="5" formatCode="General">
                  <c:v>0</c:v>
                </c:pt>
                <c:pt idx="7">
                  <c:v>62428.15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C-4EB2-B6B4-7DDCDA1D57A9}"/>
            </c:ext>
          </c:extLst>
        </c:ser>
        <c:ser>
          <c:idx val="3"/>
          <c:order val="3"/>
          <c:tx>
            <c:strRef>
              <c:f>Grafgrunnlag!$D$2</c:f>
              <c:strCache>
                <c:ptCount val="1"/>
                <c:pt idx="0">
                  <c:v>Regnskap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Grafgrunnlag!$D$3:$D$10</c:f>
              <c:numCache>
                <c:formatCode>#,##0.00</c:formatCode>
                <c:ptCount val="8"/>
                <c:pt idx="0">
                  <c:v>20316</c:v>
                </c:pt>
                <c:pt idx="1">
                  <c:v>22287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243</c:v>
                </c:pt>
                <c:pt idx="7">
                  <c:v>46846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DEA-874D-678674AC5FB1}"/>
            </c:ext>
          </c:extLst>
        </c:ser>
        <c:ser>
          <c:idx val="4"/>
          <c:order val="4"/>
          <c:tx>
            <c:strRef>
              <c:f>Grafgrunnlag!$E$2</c:f>
              <c:strCache>
                <c:ptCount val="1"/>
                <c:pt idx="0">
                  <c:v>Budsjett 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Grafgrunnlag!$E$3:$E$10</c:f>
              <c:numCache>
                <c:formatCode>#,##0.00</c:formatCode>
                <c:ptCount val="8"/>
                <c:pt idx="0">
                  <c:v>22879.350000000002</c:v>
                </c:pt>
                <c:pt idx="1">
                  <c:v>27963.65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  <c:pt idx="7">
                  <c:v>50843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C-4DEA-874D-678674AC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16520"/>
        <c:axId val="4535161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Grafgrunnlag!$H$2</c15:sqref>
                        </c15:formulaRef>
                      </c:ext>
                    </c:extLst>
                    <c:strCache>
                      <c:ptCount val="1"/>
                      <c:pt idx="0">
                        <c:v>Regnskap 2017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Grafgrunnlag!$H$3:$H$10</c15:sqref>
                        </c15:formulaRef>
                      </c:ext>
                    </c:extLst>
                    <c:numCache>
                      <c:formatCode>#,##0.00</c:formatCode>
                      <c:ptCount val="8"/>
                      <c:pt idx="0">
                        <c:v>21988</c:v>
                      </c:pt>
                      <c:pt idx="1">
                        <c:v>20000</c:v>
                      </c:pt>
                      <c:pt idx="2">
                        <c:v>15000</c:v>
                      </c:pt>
                      <c:pt idx="4">
                        <c:v>5280</c:v>
                      </c:pt>
                      <c:pt idx="7">
                        <c:v>62268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7FC-4EB2-B6B4-7DDCDA1D57A9}"/>
                  </c:ext>
                </c:extLst>
              </c15:ser>
            </c15:filteredBarSeries>
          </c:ext>
        </c:extLst>
      </c:barChart>
      <c:catAx>
        <c:axId val="45351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16192"/>
        <c:crosses val="autoZero"/>
        <c:auto val="1"/>
        <c:lblAlgn val="ctr"/>
        <c:lblOffset val="100"/>
        <c:noMultiLvlLbl val="0"/>
      </c:catAx>
      <c:valAx>
        <c:axId val="45351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351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n-NO"/>
              <a:t>Regnskap og budsjett 2019-2018</a:t>
            </a:r>
          </a:p>
          <a:p>
            <a:pPr>
              <a:defRPr/>
            </a:pPr>
            <a:r>
              <a:rPr lang="nn-NO"/>
              <a:t>Utgifter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Grafgrunnlag!$D$20</c:f>
              <c:strCache>
                <c:ptCount val="1"/>
                <c:pt idx="0">
                  <c:v>Regnskap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Grafgrunnlag!$D$21:$D$32</c:f>
              <c:numCache>
                <c:formatCode>#,##0.00</c:formatCode>
                <c:ptCount val="12"/>
                <c:pt idx="0">
                  <c:v>23695</c:v>
                </c:pt>
                <c:pt idx="1">
                  <c:v>1300</c:v>
                </c:pt>
                <c:pt idx="2">
                  <c:v>7800</c:v>
                </c:pt>
                <c:pt idx="3">
                  <c:v>1124</c:v>
                </c:pt>
                <c:pt idx="4">
                  <c:v>750</c:v>
                </c:pt>
                <c:pt idx="5">
                  <c:v>0</c:v>
                </c:pt>
                <c:pt idx="6">
                  <c:v>11000</c:v>
                </c:pt>
                <c:pt idx="7">
                  <c:v>3000</c:v>
                </c:pt>
                <c:pt idx="8">
                  <c:v>0</c:v>
                </c:pt>
                <c:pt idx="9">
                  <c:v>6200</c:v>
                </c:pt>
                <c:pt idx="10">
                  <c:v>0</c:v>
                </c:pt>
                <c:pt idx="11">
                  <c:v>53.25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B-4007-B0B6-5F7D473FE23A}"/>
            </c:ext>
          </c:extLst>
        </c:ser>
        <c:ser>
          <c:idx val="1"/>
          <c:order val="1"/>
          <c:tx>
            <c:strRef>
              <c:f>Grafgrunnlag!$E$20</c:f>
              <c:strCache>
                <c:ptCount val="1"/>
                <c:pt idx="0">
                  <c:v>Budsjett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Grafgrunnlag!$E$21:$E$32</c:f>
              <c:numCache>
                <c:formatCode>#,##0.00</c:formatCode>
                <c:ptCount val="12"/>
                <c:pt idx="0">
                  <c:v>27573</c:v>
                </c:pt>
                <c:pt idx="1">
                  <c:v>2000</c:v>
                </c:pt>
                <c:pt idx="2">
                  <c:v>7800</c:v>
                </c:pt>
                <c:pt idx="3">
                  <c:v>2400</c:v>
                </c:pt>
                <c:pt idx="4">
                  <c:v>750</c:v>
                </c:pt>
                <c:pt idx="5">
                  <c:v>0</c:v>
                </c:pt>
                <c:pt idx="6">
                  <c:v>11000</c:v>
                </c:pt>
                <c:pt idx="7">
                  <c:v>3000</c:v>
                </c:pt>
                <c:pt idx="8">
                  <c:v>1100</c:v>
                </c:pt>
                <c:pt idx="9">
                  <c:v>5800</c:v>
                </c:pt>
                <c:pt idx="10">
                  <c:v>1000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B-4007-B0B6-5F7D473FE23A}"/>
            </c:ext>
          </c:extLst>
        </c:ser>
        <c:ser>
          <c:idx val="2"/>
          <c:order val="2"/>
          <c:tx>
            <c:strRef>
              <c:f>Grafgrunnlag!$F$20</c:f>
              <c:strCache>
                <c:ptCount val="1"/>
                <c:pt idx="0">
                  <c:v>Regnskap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Grafgrunnlag!$F$21:$F$32</c:f>
              <c:numCache>
                <c:formatCode>#,##0.00</c:formatCode>
                <c:ptCount val="12"/>
                <c:pt idx="0">
                  <c:v>27573</c:v>
                </c:pt>
                <c:pt idx="1">
                  <c:v>2000</c:v>
                </c:pt>
                <c:pt idx="2">
                  <c:v>9450</c:v>
                </c:pt>
                <c:pt idx="3">
                  <c:v>2400</c:v>
                </c:pt>
                <c:pt idx="4">
                  <c:v>0</c:v>
                </c:pt>
                <c:pt idx="5">
                  <c:v>0</c:v>
                </c:pt>
                <c:pt idx="6">
                  <c:v>11000</c:v>
                </c:pt>
                <c:pt idx="7">
                  <c:v>3000</c:v>
                </c:pt>
                <c:pt idx="8">
                  <c:v>1100</c:v>
                </c:pt>
                <c:pt idx="9">
                  <c:v>5800</c:v>
                </c:pt>
                <c:pt idx="10">
                  <c:v>1000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B-4007-B0B6-5F7D473FE23A}"/>
            </c:ext>
          </c:extLst>
        </c:ser>
        <c:ser>
          <c:idx val="3"/>
          <c:order val="3"/>
          <c:tx>
            <c:strRef>
              <c:f>Grafgrunnlag!$G$20</c:f>
              <c:strCache>
                <c:ptCount val="1"/>
                <c:pt idx="0">
                  <c:v>Budsjett 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Grafgrunnlag!$G$21:$G$32</c:f>
              <c:numCache>
                <c:formatCode>#,##0.00</c:formatCode>
                <c:ptCount val="12"/>
                <c:pt idx="0">
                  <c:v>27573</c:v>
                </c:pt>
                <c:pt idx="1">
                  <c:v>2000</c:v>
                </c:pt>
                <c:pt idx="2">
                  <c:v>9450</c:v>
                </c:pt>
                <c:pt idx="3">
                  <c:v>2400</c:v>
                </c:pt>
                <c:pt idx="4">
                  <c:v>0</c:v>
                </c:pt>
                <c:pt idx="5">
                  <c:v>0</c:v>
                </c:pt>
                <c:pt idx="6">
                  <c:v>11000</c:v>
                </c:pt>
                <c:pt idx="7">
                  <c:v>3000</c:v>
                </c:pt>
                <c:pt idx="8">
                  <c:v>1100</c:v>
                </c:pt>
                <c:pt idx="9">
                  <c:v>5800</c:v>
                </c:pt>
                <c:pt idx="10">
                  <c:v>1000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3-40A0-941F-A534C347A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804472"/>
        <c:axId val="473811032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Grafgrunnlag!$H$20</c15:sqref>
                        </c15:formulaRef>
                      </c:ext>
                    </c:extLst>
                    <c:strCache>
                      <c:ptCount val="1"/>
                      <c:pt idx="0">
                        <c:v>Regnskap 2017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Grafgrunnlag!$H$21:$H$32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22988</c:v>
                      </c:pt>
                      <c:pt idx="1">
                        <c:v>2500</c:v>
                      </c:pt>
                      <c:pt idx="2">
                        <c:v>7500</c:v>
                      </c:pt>
                      <c:pt idx="3">
                        <c:v>2400</c:v>
                      </c:pt>
                      <c:pt idx="6">
                        <c:v>11000</c:v>
                      </c:pt>
                      <c:pt idx="7">
                        <c:v>3500</c:v>
                      </c:pt>
                      <c:pt idx="8">
                        <c:v>1100</c:v>
                      </c:pt>
                      <c:pt idx="9">
                        <c:v>5000</c:v>
                      </c:pt>
                      <c:pt idx="10">
                        <c:v>1000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53-40A0-941F-A534C347A61C}"/>
                  </c:ext>
                </c:extLst>
              </c15:ser>
            </c15:filteredBarSeries>
          </c:ext>
        </c:extLst>
      </c:barChart>
      <c:catAx>
        <c:axId val="47380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3811032"/>
        <c:crosses val="autoZero"/>
        <c:auto val="1"/>
        <c:lblAlgn val="ctr"/>
        <c:lblOffset val="100"/>
        <c:noMultiLvlLbl val="0"/>
      </c:catAx>
      <c:valAx>
        <c:axId val="47381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3804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1</xdr:row>
      <xdr:rowOff>4762</xdr:rowOff>
    </xdr:from>
    <xdr:to>
      <xdr:col>18</xdr:col>
      <xdr:colOff>47624</xdr:colOff>
      <xdr:row>19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37208FD-4D35-448F-A3E3-3D92F2F88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</xdr:colOff>
      <xdr:row>19</xdr:row>
      <xdr:rowOff>71437</xdr:rowOff>
    </xdr:from>
    <xdr:to>
      <xdr:col>18</xdr:col>
      <xdr:colOff>0</xdr:colOff>
      <xdr:row>41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4FC7805-3CEB-4AA4-A28D-70FFED534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K32" totalsRowCount="1">
  <autoFilter ref="A1:K31" xr:uid="{00000000-0009-0000-0100-000001000000}"/>
  <tableColumns count="11">
    <tableColumn id="1" xr3:uid="{00000000-0010-0000-0000-000001000000}" name="Kontonummer"/>
    <tableColumn id="2" xr3:uid="{00000000-0010-0000-0000-000002000000}" name="Kontonavn" totalsRowLabel="Undersudd:"/>
    <tableColumn id="3" xr3:uid="{00000000-0010-0000-0000-000003000000}" name="Bank 01.01.18"/>
    <tableColumn id="4" xr3:uid="{00000000-0010-0000-0000-000004000000}" name="Budsjett 2020" totalsRowFunction="custom" dataDxfId="11" totalsRowDxfId="10">
      <totalsRowFormula>+D15-D31</totalsRowFormula>
    </tableColumn>
    <tableColumn id="5" xr3:uid="{00000000-0010-0000-0000-000005000000}" name="Budsjett 2019" dataDxfId="9" totalsRowDxfId="8"/>
    <tableColumn id="6" xr3:uid="{00000000-0010-0000-0000-000006000000}" name="Kolonne6"/>
    <tableColumn id="7" xr3:uid="{00000000-0010-0000-0000-000007000000}" name="Regnskap 2020" totalsRowFunction="custom" totalsRowDxfId="7">
      <totalsRowFormula>+G15-G31</totalsRowFormula>
    </tableColumn>
    <tableColumn id="8" xr3:uid="{00000000-0010-0000-0000-000008000000}" name="Regnskap 2019" dataDxfId="6" totalsRowDxfId="5"/>
    <tableColumn id="9" xr3:uid="{00000000-0010-0000-0000-000009000000}" name="Status -saldo, til nå i 2020"/>
    <tableColumn id="10" xr3:uid="{00000000-0010-0000-0000-00000A000000}" name="Endring Regnskap 2018-2019" dataDxfId="4" totalsRowDxfId="3">
      <calculatedColumnFormula>+Tabell1[[#This Row],[Status -saldo, til nå i 2020]]/Tabell1[[#This Row],[Regnskap 2019]]-1</calculatedColumnFormula>
    </tableColumn>
    <tableColumn id="11" xr3:uid="{00000000-0010-0000-0000-00000B000000}" name="Endring busjett 2018-201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E8DA44-A838-45F8-829D-EE3D00624089}" name="Tabell2" displayName="Tabell2" ref="A34:C38" totalsRowShown="0">
  <autoFilter ref="A34:C38" xr:uid="{EAE3B400-E3C6-4EF5-ACF6-36838D6A51D8}"/>
  <tableColumns count="3">
    <tableColumn id="1" xr3:uid="{A84B200F-18E9-4A05-AF81-2D2236CEE64F}" name="Dato" dataDxfId="2"/>
    <tableColumn id="2" xr3:uid="{817F0954-728A-40DF-9D22-109A22F7B486}" name="Samlet oversikt" dataDxfId="1"/>
    <tableColumn id="3" xr3:uid="{23812784-DF29-4846-8BA9-E4FA4CE9F717}" name="Saldo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selection activeCell="A37" sqref="A37"/>
    </sheetView>
  </sheetViews>
  <sheetFormatPr baseColWidth="10" defaultRowHeight="15" x14ac:dyDescent="0.25"/>
  <cols>
    <col min="1" max="1" width="11.5703125" customWidth="1"/>
    <col min="2" max="2" width="34" customWidth="1"/>
    <col min="3" max="3" width="11.5703125" customWidth="1"/>
    <col min="4" max="4" width="13.28515625" customWidth="1"/>
    <col min="5" max="5" width="12.7109375" customWidth="1"/>
    <col min="6" max="6" width="5" customWidth="1"/>
    <col min="7" max="7" width="15.7109375" customWidth="1"/>
    <col min="8" max="8" width="13.85546875" customWidth="1"/>
    <col min="9" max="9" width="14" customWidth="1"/>
    <col min="10" max="10" width="11.28515625" customWidth="1"/>
  </cols>
  <sheetData>
    <row r="1" spans="1:11" x14ac:dyDescent="0.25">
      <c r="A1" t="s">
        <v>28</v>
      </c>
      <c r="B1" t="s">
        <v>27</v>
      </c>
      <c r="C1" t="s">
        <v>26</v>
      </c>
      <c r="D1" t="s">
        <v>199</v>
      </c>
      <c r="E1" t="s">
        <v>48</v>
      </c>
      <c r="F1" t="s">
        <v>21</v>
      </c>
      <c r="G1" t="s">
        <v>200</v>
      </c>
      <c r="H1" t="s">
        <v>49</v>
      </c>
      <c r="I1" t="s">
        <v>201</v>
      </c>
      <c r="J1" t="s">
        <v>64</v>
      </c>
      <c r="K1" t="s">
        <v>65</v>
      </c>
    </row>
    <row r="2" spans="1:11" ht="18.75" x14ac:dyDescent="0.3">
      <c r="B2" s="4" t="s">
        <v>22</v>
      </c>
      <c r="J2" s="2"/>
    </row>
    <row r="3" spans="1:11" ht="18.75" x14ac:dyDescent="0.3">
      <c r="A3" s="4">
        <v>2020</v>
      </c>
      <c r="B3" t="s">
        <v>23</v>
      </c>
      <c r="C3" s="3">
        <f ca="1">TODAY()</f>
        <v>44211</v>
      </c>
      <c r="I3" s="3">
        <f ca="1">TODAY()</f>
        <v>44211</v>
      </c>
      <c r="J3" s="2"/>
    </row>
    <row r="4" spans="1:11" ht="47.25" customHeight="1" x14ac:dyDescent="0.25">
      <c r="A4" s="5" t="s">
        <v>0</v>
      </c>
      <c r="B4" s="5" t="s">
        <v>1</v>
      </c>
      <c r="C4" s="17" t="s">
        <v>205</v>
      </c>
      <c r="D4" s="11" t="s">
        <v>199</v>
      </c>
      <c r="E4" s="5" t="s">
        <v>48</v>
      </c>
      <c r="G4" s="14" t="s">
        <v>200</v>
      </c>
      <c r="H4" s="5" t="s">
        <v>49</v>
      </c>
      <c r="I4" s="17" t="s">
        <v>201</v>
      </c>
      <c r="J4" s="8" t="s">
        <v>202</v>
      </c>
      <c r="K4" s="8" t="s">
        <v>203</v>
      </c>
    </row>
    <row r="5" spans="1:11" x14ac:dyDescent="0.25">
      <c r="A5" s="5">
        <v>1101</v>
      </c>
      <c r="B5" s="5" t="s">
        <v>5</v>
      </c>
      <c r="C5" s="6">
        <v>79481.91</v>
      </c>
      <c r="D5" s="6">
        <f>+Tabell1[[#This Row],[Regnskap 2019]]</f>
        <v>92367.5</v>
      </c>
      <c r="E5" s="6">
        <v>78374</v>
      </c>
      <c r="G5" s="6">
        <f>+Tabell1[[#This Row],[Status -saldo, til nå i 2020]]</f>
        <v>70805.66</v>
      </c>
      <c r="H5" s="6">
        <v>92367.5</v>
      </c>
      <c r="I5" s="6">
        <f>+'kontodetaljer 2020'!F60+'kontodetaljer 2020'!F66</f>
        <v>70805.66</v>
      </c>
      <c r="J5" s="9">
        <f>+Tabell1[[#This Row],[Status -saldo, til nå i 2020]]/Tabell1[[#This Row],[Regnskap 2019]]-1</f>
        <v>-0.23343535334397914</v>
      </c>
      <c r="K5" s="9">
        <f>+Tabell1[[#This Row],[Status -saldo, til nå i 2020]]/Tabell1[[#This Row],[Bank 01.01.18]]-1</f>
        <v>-0.10916005918831084</v>
      </c>
    </row>
    <row r="6" spans="1:11" ht="18.75" x14ac:dyDescent="0.3">
      <c r="B6" s="4" t="s">
        <v>6</v>
      </c>
      <c r="D6" s="12"/>
      <c r="G6" s="15"/>
      <c r="I6" s="10"/>
      <c r="J6" s="2"/>
    </row>
    <row r="7" spans="1:11" x14ac:dyDescent="0.25">
      <c r="A7" s="5">
        <v>2100</v>
      </c>
      <c r="B7" s="5" t="s">
        <v>7</v>
      </c>
      <c r="D7" s="6">
        <f>+'kontodetaljer 2020'!M94</f>
        <v>22879.350000000002</v>
      </c>
      <c r="E7" s="6">
        <v>23862.15</v>
      </c>
      <c r="G7" s="6">
        <f>+Tabell1[[#This Row],[Status -saldo, til nå i 2020]]</f>
        <v>20316</v>
      </c>
      <c r="H7" s="6">
        <v>18778</v>
      </c>
      <c r="I7" s="6">
        <f>+'kontodetaljer 2020'!I58</f>
        <v>20316</v>
      </c>
      <c r="J7" s="9">
        <f>+Tabell1[[#This Row],[Status -saldo, til nå i 2020]]/Tabell1[[#This Row],[Regnskap 2019]]-1</f>
        <v>8.190435616146563E-2</v>
      </c>
      <c r="K7" s="5"/>
    </row>
    <row r="8" spans="1:11" x14ac:dyDescent="0.25">
      <c r="A8" s="5">
        <v>2150</v>
      </c>
      <c r="B8" s="5" t="s">
        <v>259</v>
      </c>
      <c r="D8" s="13">
        <f>+'kontodetaljer 2020'!O94</f>
        <v>27963.65</v>
      </c>
      <c r="E8" s="6">
        <v>17766</v>
      </c>
      <c r="G8" s="16">
        <f>+Tabell1[[#This Row],[Status -saldo, til nå i 2020]]</f>
        <v>22287</v>
      </c>
      <c r="H8" s="6">
        <v>15632</v>
      </c>
      <c r="I8" s="6">
        <f>+'kontodetaljer 2020'!J58</f>
        <v>22287</v>
      </c>
      <c r="J8" s="9">
        <f>+Tabell1[[#This Row],[Status -saldo, til nå i 2020]]/Tabell1[[#This Row],[Regnskap 2019]]-1</f>
        <v>0.42572927328556798</v>
      </c>
      <c r="K8" s="9">
        <f>+Tabell1[[#This Row],[Status -saldo, til nå i 2020]]/Tabell1[[#This Row],[Budsjett 2020]]-1</f>
        <v>-0.20300103884864817</v>
      </c>
    </row>
    <row r="9" spans="1:11" x14ac:dyDescent="0.25">
      <c r="A9" s="5">
        <v>2200</v>
      </c>
      <c r="B9" s="5" t="s">
        <v>9</v>
      </c>
      <c r="D9" s="6">
        <v>0</v>
      </c>
      <c r="E9" s="6">
        <v>15000</v>
      </c>
      <c r="G9" s="6">
        <f>+Tabell1[[#This Row],[Status -saldo, til nå i 2020]]</f>
        <v>0</v>
      </c>
      <c r="H9" s="6">
        <v>15000</v>
      </c>
      <c r="I9" s="6">
        <f>+'kontodetaljer 2020'!K58</f>
        <v>0</v>
      </c>
      <c r="J9" s="9">
        <f>+Tabell1[[#This Row],[Status -saldo, til nå i 2020]]/Tabell1[[#This Row],[Regnskap 2019]]-1</f>
        <v>-1</v>
      </c>
      <c r="K9" s="9" t="e">
        <f>+Tabell1[[#This Row],[Status -saldo, til nå i 2020]]/Tabell1[[#This Row],[Budsjett 2020]]-1</f>
        <v>#DIV/0!</v>
      </c>
    </row>
    <row r="10" spans="1:11" x14ac:dyDescent="0.25">
      <c r="A10" s="5">
        <v>2250</v>
      </c>
      <c r="B10" s="5" t="s">
        <v>138</v>
      </c>
      <c r="D10" s="6"/>
      <c r="E10" s="6">
        <v>0</v>
      </c>
      <c r="G10" s="6">
        <f>+Tabell1[[#This Row],[Status -saldo, til nå i 2020]]</f>
        <v>0</v>
      </c>
      <c r="H10" s="6">
        <v>0</v>
      </c>
      <c r="I10" s="6">
        <f>+'kontodetaljer 2020'!L58</f>
        <v>0</v>
      </c>
      <c r="J10" s="9">
        <f>IF(Tabell1[[#This Row],[Regnskap 2019]]=0,0,"=+[@[Status -saldo, til nå i 2019]]/[@[Regnskap 2018]]-1")</f>
        <v>0</v>
      </c>
      <c r="K10" s="9"/>
    </row>
    <row r="11" spans="1:11" x14ac:dyDescent="0.25">
      <c r="A11" s="5">
        <v>2300</v>
      </c>
      <c r="B11" s="5" t="s">
        <v>10</v>
      </c>
      <c r="D11" s="13">
        <v>0</v>
      </c>
      <c r="E11" s="6">
        <v>5800</v>
      </c>
      <c r="G11" s="16">
        <f>+Tabell1[[#This Row],[Status -saldo, til nå i 2020]]</f>
        <v>0</v>
      </c>
      <c r="H11" s="6">
        <v>5800</v>
      </c>
      <c r="I11" s="6">
        <f>+'kontodetaljer 2020'!M58</f>
        <v>0</v>
      </c>
      <c r="J11" s="9">
        <f>+Tabell1[[#This Row],[Status -saldo, til nå i 2020]]/Tabell1[[#This Row],[Regnskap 2019]]-1</f>
        <v>-1</v>
      </c>
      <c r="K11" s="9" t="e">
        <f>+Tabell1[[#This Row],[Status -saldo, til nå i 2020]]/Tabell1[[#This Row],[Budsjett 2020]]-1</f>
        <v>#DIV/0!</v>
      </c>
    </row>
    <row r="12" spans="1:11" x14ac:dyDescent="0.25">
      <c r="A12" s="5">
        <v>2350</v>
      </c>
      <c r="B12" s="5" t="s">
        <v>309</v>
      </c>
      <c r="D12" s="13"/>
      <c r="E12" s="6"/>
      <c r="G12" s="16">
        <f>+Tabell1[[#This Row],[Status -saldo, til nå i 2020]]</f>
        <v>4000</v>
      </c>
      <c r="H12" s="6">
        <v>0</v>
      </c>
      <c r="I12" s="6">
        <f>+'kontodetaljer 2020'!N58</f>
        <v>4000</v>
      </c>
      <c r="J12" s="9" t="e">
        <f>+Tabell1[[#This Row],[Status -saldo, til nå i 2020]]/Tabell1[[#This Row],[Regnskap 2019]]-1</f>
        <v>#DIV/0!</v>
      </c>
      <c r="K12" s="9"/>
    </row>
    <row r="13" spans="1:11" x14ac:dyDescent="0.25">
      <c r="A13" s="5">
        <v>2400</v>
      </c>
      <c r="B13" s="5" t="s">
        <v>47</v>
      </c>
      <c r="D13" s="5"/>
      <c r="E13" s="5"/>
      <c r="G13" s="6">
        <f>+Tabell1[[#This Row],[Status -saldo, til nå i 2020]]</f>
        <v>243</v>
      </c>
      <c r="H13" s="6">
        <v>26</v>
      </c>
      <c r="I13" s="6">
        <f>+'kontodetaljer 2020'!O58</f>
        <v>243</v>
      </c>
      <c r="J13" s="9"/>
      <c r="K13" s="5"/>
    </row>
    <row r="14" spans="1:11" x14ac:dyDescent="0.25">
      <c r="D14" s="5"/>
      <c r="E14" s="5"/>
      <c r="G14" s="6"/>
      <c r="H14" s="5"/>
      <c r="I14" s="6">
        <v>0</v>
      </c>
      <c r="J14" s="9"/>
      <c r="K14" s="5"/>
    </row>
    <row r="15" spans="1:11" x14ac:dyDescent="0.25">
      <c r="A15" s="5"/>
      <c r="B15" s="5" t="s">
        <v>24</v>
      </c>
      <c r="D15" s="18">
        <f>SUM(D7:D11)</f>
        <v>50843</v>
      </c>
      <c r="E15" s="7">
        <f>SUM(E7:E14)</f>
        <v>62428.15</v>
      </c>
      <c r="F15" s="1"/>
      <c r="G15" s="19">
        <f>SUM(G7:G14)</f>
        <v>46846</v>
      </c>
      <c r="H15" s="7">
        <f>SUM(H7:H14)</f>
        <v>55236</v>
      </c>
      <c r="I15" s="7">
        <f>SUM(I7:I14)</f>
        <v>46846</v>
      </c>
      <c r="J15" s="9">
        <f>+Tabell1[[#This Row],[Status -saldo, til nå i 2020]]/Tabell1[[#This Row],[Regnskap 2019]]-1</f>
        <v>-0.15189369251937146</v>
      </c>
      <c r="K15" s="9">
        <f>+Tabell1[[#This Row],[Status -saldo, til nå i 2020]]/Tabell1[[#This Row],[Budsjett 2020]]-1</f>
        <v>-7.8614558542965618E-2</v>
      </c>
    </row>
    <row r="16" spans="1:11" ht="18.75" x14ac:dyDescent="0.3">
      <c r="B16" s="4" t="s">
        <v>11</v>
      </c>
      <c r="G16" s="10"/>
      <c r="I16" s="10"/>
      <c r="J16" s="2"/>
    </row>
    <row r="17" spans="1:11" x14ac:dyDescent="0.25">
      <c r="A17" s="5">
        <v>3001</v>
      </c>
      <c r="B17" s="5" t="s">
        <v>12</v>
      </c>
      <c r="D17" s="13">
        <f>+'kontodetaljer 2019'!J84</f>
        <v>27573</v>
      </c>
      <c r="E17" s="6">
        <v>27573</v>
      </c>
      <c r="G17" s="16">
        <f>+Tabell1[[#This Row],[Status -saldo, til nå i 2020]]</f>
        <v>23695</v>
      </c>
      <c r="H17" s="6">
        <v>27573</v>
      </c>
      <c r="I17" s="6">
        <f>+'kontodetaljer 2020'!P58</f>
        <v>23695</v>
      </c>
      <c r="J17" s="9">
        <f>+Tabell1[[#This Row],[Status -saldo, til nå i 2020]]/Tabell1[[#This Row],[Regnskap 2019]]-1</f>
        <v>-0.1406448337141406</v>
      </c>
      <c r="K17" s="9">
        <f>+Tabell1[[#This Row],[Status -saldo, til nå i 2020]]/Tabell1[[#This Row],[Budsjett 2020]]-1</f>
        <v>-0.1406448337141406</v>
      </c>
    </row>
    <row r="18" spans="1:11" x14ac:dyDescent="0.25">
      <c r="A18" s="5">
        <v>3100</v>
      </c>
      <c r="B18" s="5" t="s">
        <v>13</v>
      </c>
      <c r="D18" s="6">
        <v>2000</v>
      </c>
      <c r="E18" s="6">
        <v>2000</v>
      </c>
      <c r="G18" s="6">
        <f>+Tabell1[[#This Row],[Status -saldo, til nå i 2020]]</f>
        <v>1300</v>
      </c>
      <c r="H18" s="6">
        <v>2000</v>
      </c>
      <c r="I18" s="6">
        <f>+'kontodetaljer 2020'!Q58</f>
        <v>1300</v>
      </c>
      <c r="J18" s="9">
        <f>+Tabell1[[#This Row],[Status -saldo, til nå i 2020]]/Tabell1[[#This Row],[Regnskap 2019]]-1</f>
        <v>-0.35</v>
      </c>
      <c r="K18" s="9">
        <f>+Tabell1[[#This Row],[Status -saldo, til nå i 2020]]/Tabell1[[#This Row],[Budsjett 2020]]-1</f>
        <v>-0.35</v>
      </c>
    </row>
    <row r="19" spans="1:11" x14ac:dyDescent="0.25">
      <c r="A19" s="5">
        <v>3200</v>
      </c>
      <c r="B19" s="5" t="s">
        <v>14</v>
      </c>
      <c r="D19" s="13">
        <f>+'kontodetaljer 2020'!M97</f>
        <v>7800</v>
      </c>
      <c r="E19" s="6">
        <v>9450</v>
      </c>
      <c r="G19" s="16">
        <f>+Tabell1[[#This Row],[Status -saldo, til nå i 2020]]</f>
        <v>7800</v>
      </c>
      <c r="H19" s="6">
        <v>9450</v>
      </c>
      <c r="I19" s="6">
        <f>+'kontodetaljer 2020'!R58</f>
        <v>7800</v>
      </c>
      <c r="J19" s="9">
        <f>+Tabell1[[#This Row],[Status -saldo, til nå i 2020]]/Tabell1[[#This Row],[Regnskap 2019]]-1</f>
        <v>-0.17460317460317465</v>
      </c>
      <c r="K19" s="9">
        <f>+Tabell1[[#This Row],[Status -saldo, til nå i 2020]]/Tabell1[[#This Row],[Budsjett 2020]]-1</f>
        <v>0</v>
      </c>
    </row>
    <row r="20" spans="1:11" x14ac:dyDescent="0.25">
      <c r="A20" s="5">
        <v>3300</v>
      </c>
      <c r="B20" s="5" t="s">
        <v>15</v>
      </c>
      <c r="D20" s="6">
        <v>2400</v>
      </c>
      <c r="E20" s="6">
        <v>2400</v>
      </c>
      <c r="G20" s="6">
        <f>+Tabell1[[#This Row],[Status -saldo, til nå i 2020]]</f>
        <v>1124</v>
      </c>
      <c r="H20" s="6">
        <v>2400</v>
      </c>
      <c r="I20" s="6">
        <f>+'kontodetaljer 2020'!S58</f>
        <v>1124</v>
      </c>
      <c r="J20" s="9">
        <f>+Tabell1[[#This Row],[Status -saldo, til nå i 2020]]/Tabell1[[#This Row],[Regnskap 2019]]-1</f>
        <v>-0.53166666666666673</v>
      </c>
      <c r="K20" s="9">
        <f>+Tabell1[[#This Row],[Status -saldo, til nå i 2020]]/Tabell1[[#This Row],[Budsjett 2020]]-1</f>
        <v>-0.53166666666666673</v>
      </c>
    </row>
    <row r="21" spans="1:11" x14ac:dyDescent="0.25">
      <c r="A21" s="5">
        <v>3330</v>
      </c>
      <c r="B21" s="5" t="s">
        <v>147</v>
      </c>
      <c r="D21" s="6">
        <v>750</v>
      </c>
      <c r="E21" s="6"/>
      <c r="G21" s="6">
        <f>+Tabell1[[#This Row],[Status -saldo, til nå i 2020]]</f>
        <v>750</v>
      </c>
      <c r="H21" s="6">
        <v>0</v>
      </c>
      <c r="I21" s="6">
        <f>+'kontodetaljer 2020'!T58</f>
        <v>750</v>
      </c>
      <c r="J21" s="9">
        <f>IF(Tabell1[[#This Row],[Regnskap 2019]]=0,0,"=+[@[Status -saldo, til nå i 2019]]/[@[Regnskap 2018]]-1")</f>
        <v>0</v>
      </c>
      <c r="K21" s="9"/>
    </row>
    <row r="22" spans="1:11" x14ac:dyDescent="0.25">
      <c r="A22" s="5">
        <v>3350</v>
      </c>
      <c r="B22" s="5" t="s">
        <v>135</v>
      </c>
      <c r="D22" s="6">
        <v>0</v>
      </c>
      <c r="E22" s="6">
        <v>0</v>
      </c>
      <c r="G22" s="6">
        <f>+Tabell1[[#This Row],[Status -saldo, til nå i 2020]]</f>
        <v>0</v>
      </c>
      <c r="H22" s="6">
        <v>0</v>
      </c>
      <c r="I22" s="6">
        <f>+'kontodetaljer 2020'!U58</f>
        <v>0</v>
      </c>
      <c r="J22" s="9">
        <f>IF(Tabell1[[#This Row],[Regnskap 2019]]=0,0,"=+[@[Status -saldo, til nå i 2019]]/[@[Regnskap 2018]]-1")</f>
        <v>0</v>
      </c>
      <c r="K22" s="9"/>
    </row>
    <row r="23" spans="1:11" x14ac:dyDescent="0.25">
      <c r="A23" s="5">
        <v>3400</v>
      </c>
      <c r="B23" s="5" t="s">
        <v>16</v>
      </c>
      <c r="D23" s="13">
        <v>11000</v>
      </c>
      <c r="E23" s="6">
        <v>11000</v>
      </c>
      <c r="G23" s="16">
        <f>+Tabell1[[#This Row],[Status -saldo, til nå i 2020]]</f>
        <v>11000</v>
      </c>
      <c r="H23" s="6">
        <v>11000</v>
      </c>
      <c r="I23" s="6">
        <f>+'kontodetaljer 2020'!V58</f>
        <v>11000</v>
      </c>
      <c r="J23" s="9">
        <f>+Tabell1[[#This Row],[Status -saldo, til nå i 2020]]/Tabell1[[#This Row],[Regnskap 2019]]-1</f>
        <v>0</v>
      </c>
      <c r="K23" s="9">
        <f>+Tabell1[[#This Row],[Status -saldo, til nå i 2020]]/Tabell1[[#This Row],[Budsjett 2020]]-1</f>
        <v>0</v>
      </c>
    </row>
    <row r="24" spans="1:11" x14ac:dyDescent="0.25">
      <c r="A24" s="5">
        <v>3500</v>
      </c>
      <c r="B24" s="5" t="s">
        <v>17</v>
      </c>
      <c r="D24" s="6">
        <v>3000</v>
      </c>
      <c r="E24" s="6">
        <v>3000</v>
      </c>
      <c r="G24" s="6">
        <f>+Tabell1[[#This Row],[Status -saldo, til nå i 2020]]</f>
        <v>3000</v>
      </c>
      <c r="H24" s="6">
        <v>3000</v>
      </c>
      <c r="I24" s="6">
        <f>+'kontodetaljer 2020'!W58</f>
        <v>3000</v>
      </c>
      <c r="J24" s="9">
        <f>+Tabell1[[#This Row],[Status -saldo, til nå i 2020]]/Tabell1[[#This Row],[Regnskap 2019]]-1</f>
        <v>0</v>
      </c>
      <c r="K24" s="5"/>
    </row>
    <row r="25" spans="1:11" x14ac:dyDescent="0.25">
      <c r="A25" s="5">
        <v>3600</v>
      </c>
      <c r="B25" s="5" t="s">
        <v>18</v>
      </c>
      <c r="D25" s="13">
        <v>1100</v>
      </c>
      <c r="E25" s="6">
        <v>1100</v>
      </c>
      <c r="G25" s="16">
        <f>+Tabell1[[#This Row],[Status -saldo, til nå i 2020]]</f>
        <v>0</v>
      </c>
      <c r="H25" s="6">
        <v>1100</v>
      </c>
      <c r="I25" s="6">
        <f>+'kontodetaljer 2020'!X58</f>
        <v>0</v>
      </c>
      <c r="J25" s="9">
        <f>+Tabell1[[#This Row],[Status -saldo, til nå i 2020]]/Tabell1[[#This Row],[Regnskap 2019]]-1</f>
        <v>-1</v>
      </c>
      <c r="K25" s="9">
        <f>+Tabell1[[#This Row],[Status -saldo, til nå i 2020]]/Tabell1[[#This Row],[Budsjett 2020]]-1</f>
        <v>-1</v>
      </c>
    </row>
    <row r="26" spans="1:11" x14ac:dyDescent="0.25">
      <c r="A26" s="5">
        <v>3700</v>
      </c>
      <c r="B26" s="5" t="s">
        <v>19</v>
      </c>
      <c r="D26" s="6">
        <v>5800</v>
      </c>
      <c r="E26" s="6">
        <v>5800</v>
      </c>
      <c r="G26" s="6">
        <f>+Tabell1[[#This Row],[Status -saldo, til nå i 2020]]</f>
        <v>6200</v>
      </c>
      <c r="H26" s="6">
        <v>5800</v>
      </c>
      <c r="I26" s="6">
        <f>+'kontodetaljer 2020'!Y58</f>
        <v>6200</v>
      </c>
      <c r="J26" s="9">
        <f>+Tabell1[[#This Row],[Status -saldo, til nå i 2020]]/Tabell1[[#This Row],[Regnskap 2019]]-1</f>
        <v>6.8965517241379226E-2</v>
      </c>
      <c r="K26" s="9">
        <f>+Tabell1[[#This Row],[Status -saldo, til nå i 2020]]/Tabell1[[#This Row],[Budsjett 2020]]-1</f>
        <v>6.8965517241379226E-2</v>
      </c>
    </row>
    <row r="27" spans="1:11" x14ac:dyDescent="0.25">
      <c r="A27" s="5">
        <v>3750</v>
      </c>
      <c r="B27" s="5" t="s">
        <v>276</v>
      </c>
      <c r="D27" s="6">
        <v>0</v>
      </c>
      <c r="E27" s="6">
        <v>0</v>
      </c>
      <c r="G27" s="6">
        <f>+Tabell1[[#This Row],[Status -saldo, til nå i 2020]]</f>
        <v>600</v>
      </c>
      <c r="H27" s="6">
        <v>0</v>
      </c>
      <c r="I27" s="6">
        <f>+'kontodetaljer 2020'!Z58</f>
        <v>600</v>
      </c>
      <c r="J27" s="9" t="e">
        <f>+Tabell1[[#This Row],[Status -saldo, til nå i 2020]]/Tabell1[[#This Row],[Regnskap 2019]]-1</f>
        <v>#DIV/0!</v>
      </c>
      <c r="K27" s="9"/>
    </row>
    <row r="28" spans="1:11" x14ac:dyDescent="0.25">
      <c r="A28" s="5">
        <v>3800</v>
      </c>
      <c r="B28" s="5" t="s">
        <v>20</v>
      </c>
      <c r="D28" s="13">
        <v>1000</v>
      </c>
      <c r="E28" s="6">
        <v>1000</v>
      </c>
      <c r="G28" s="16">
        <f>+Tabell1[[#This Row],[Status -saldo, til nå i 2020]]</f>
        <v>0</v>
      </c>
      <c r="H28" s="6">
        <v>1000</v>
      </c>
      <c r="I28" s="6">
        <f>+'kontodetaljer 2020'!AA58</f>
        <v>0</v>
      </c>
      <c r="J28" s="9">
        <f>+Tabell1[[#This Row],[Status -saldo, til nå i 2020]]/Tabell1[[#This Row],[Regnskap 2019]]-1</f>
        <v>-1</v>
      </c>
      <c r="K28" s="9">
        <f>+Tabell1[[#This Row],[Status -saldo, til nå i 2020]]/Tabell1[[#This Row],[Budsjett 2020]]-1</f>
        <v>-1</v>
      </c>
    </row>
    <row r="29" spans="1:11" x14ac:dyDescent="0.25">
      <c r="A29">
        <v>5000</v>
      </c>
      <c r="B29" t="s">
        <v>25</v>
      </c>
      <c r="D29" s="6">
        <v>100</v>
      </c>
      <c r="E29" s="6">
        <v>100</v>
      </c>
      <c r="G29" s="6">
        <f>+Tabell1[[#This Row],[Status -saldo, til nå i 2020]]</f>
        <v>53.25</v>
      </c>
      <c r="H29" s="6">
        <v>100</v>
      </c>
      <c r="I29" s="6">
        <f>+'kontodetaljer 2020'!AB58</f>
        <v>53.25</v>
      </c>
      <c r="J29" s="9"/>
      <c r="K29" s="5"/>
    </row>
    <row r="30" spans="1:11" x14ac:dyDescent="0.25">
      <c r="D30" s="11"/>
      <c r="E30" s="5"/>
      <c r="G30" s="14"/>
      <c r="H30" s="5"/>
      <c r="I30" s="6"/>
      <c r="J30" s="9"/>
      <c r="K30" s="5"/>
    </row>
    <row r="31" spans="1:11" ht="15.75" thickBot="1" x14ac:dyDescent="0.3">
      <c r="A31" s="5"/>
      <c r="B31" s="5" t="s">
        <v>24</v>
      </c>
      <c r="D31" s="50">
        <f>SUM(D17:D30)</f>
        <v>62523</v>
      </c>
      <c r="E31" s="7">
        <f>SUM(E17:E29)</f>
        <v>63423</v>
      </c>
      <c r="F31" s="1"/>
      <c r="G31" s="50">
        <f>SUM(G17:G29)</f>
        <v>55522.25</v>
      </c>
      <c r="H31" s="7">
        <f>SUM(H17:H30)</f>
        <v>63423</v>
      </c>
      <c r="I31" s="7">
        <f>SUM(I17:I29)</f>
        <v>55522.25</v>
      </c>
      <c r="J31" s="9">
        <f>+Tabell1[[#This Row],[Status -saldo, til nå i 2020]]/Tabell1[[#This Row],[Regnskap 2019]]-1</f>
        <v>-0.12457231603676899</v>
      </c>
      <c r="K31" s="9">
        <f>+Tabell1[[#This Row],[Status -saldo, til nå i 2020]]/Tabell1[[#This Row],[Budsjett 2020]]-1</f>
        <v>-0.11197079474753291</v>
      </c>
    </row>
    <row r="32" spans="1:11" ht="15.75" thickBot="1" x14ac:dyDescent="0.3">
      <c r="B32" t="s">
        <v>75</v>
      </c>
      <c r="D32" s="51">
        <f>+D15-D31</f>
        <v>-11680</v>
      </c>
      <c r="E32" s="10"/>
      <c r="G32" s="51">
        <f>+G15-G31</f>
        <v>-8676.25</v>
      </c>
      <c r="H32" s="10"/>
      <c r="J32" s="2"/>
    </row>
    <row r="33" spans="1:9" ht="18.75" x14ac:dyDescent="0.3">
      <c r="B33" s="4" t="s">
        <v>39</v>
      </c>
    </row>
    <row r="34" spans="1:9" x14ac:dyDescent="0.25">
      <c r="A34" s="3" t="s">
        <v>44</v>
      </c>
      <c r="B34" t="s">
        <v>45</v>
      </c>
      <c r="C34" s="10" t="s">
        <v>46</v>
      </c>
      <c r="I34" s="10"/>
    </row>
    <row r="35" spans="1:9" x14ac:dyDescent="0.25">
      <c r="A35" s="23">
        <v>43831</v>
      </c>
      <c r="B35" s="5" t="s">
        <v>40</v>
      </c>
      <c r="C35" s="7">
        <f>+C5</f>
        <v>79481.91</v>
      </c>
    </row>
    <row r="36" spans="1:9" x14ac:dyDescent="0.25">
      <c r="A36" s="23">
        <v>44196</v>
      </c>
      <c r="B36" s="5" t="s">
        <v>41</v>
      </c>
      <c r="C36" s="7">
        <f>+G15</f>
        <v>46846</v>
      </c>
    </row>
    <row r="37" spans="1:9" x14ac:dyDescent="0.25">
      <c r="A37" s="23">
        <v>44196</v>
      </c>
      <c r="B37" s="5" t="s">
        <v>42</v>
      </c>
      <c r="C37" s="33">
        <f>-G31</f>
        <v>-55522.25</v>
      </c>
    </row>
    <row r="38" spans="1:9" x14ac:dyDescent="0.25">
      <c r="A38" s="23">
        <v>44196</v>
      </c>
      <c r="B38" s="5" t="s">
        <v>43</v>
      </c>
      <c r="C38" s="7">
        <f>SUM(C35:C37)</f>
        <v>70805.66</v>
      </c>
      <c r="E38" s="10"/>
    </row>
    <row r="40" spans="1:9" x14ac:dyDescent="0.25">
      <c r="B40" s="36" t="s">
        <v>120</v>
      </c>
      <c r="C40" s="35" t="str">
        <f>IF(C38=I5,"Like","Ikke like")</f>
        <v>Like</v>
      </c>
    </row>
  </sheetData>
  <pageMargins left="0.7" right="0.7" top="0.75" bottom="0.75" header="0.3" footer="0.3"/>
  <pageSetup paperSize="9" scale="79" orientation="landscape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CAA6-581C-4366-A0AE-5D3CFF603C82}">
  <sheetPr>
    <pageSetUpPr fitToPage="1"/>
  </sheetPr>
  <dimension ref="A1:AB97"/>
  <sheetViews>
    <sheetView workbookViewId="0">
      <selection activeCell="K23" sqref="K23"/>
    </sheetView>
  </sheetViews>
  <sheetFormatPr baseColWidth="10" defaultRowHeight="15" x14ac:dyDescent="0.25"/>
  <cols>
    <col min="1" max="1" width="13.42578125" customWidth="1"/>
    <col min="3" max="3" width="13.5703125" customWidth="1"/>
    <col min="4" max="4" width="58.28515625" customWidth="1"/>
    <col min="7" max="7" width="9.5703125" customWidth="1"/>
    <col min="8" max="8" width="9.5703125" style="10" customWidth="1"/>
    <col min="9" max="9" width="9.5703125" customWidth="1"/>
    <col min="10" max="10" width="11.140625" customWidth="1"/>
    <col min="11" max="12" width="7.140625" customWidth="1"/>
    <col min="13" max="14" width="6.28515625" customWidth="1"/>
    <col min="15" max="15" width="6.85546875" customWidth="1"/>
    <col min="16" max="16" width="11.140625" customWidth="1"/>
    <col min="17" max="17" width="10.7109375" customWidth="1"/>
    <col min="18" max="18" width="7.7109375" customWidth="1"/>
    <col min="19" max="22" width="7.28515625" customWidth="1"/>
    <col min="23" max="23" width="6.5703125" customWidth="1"/>
    <col min="24" max="24" width="9.5703125" customWidth="1"/>
    <col min="25" max="26" width="8.7109375" customWidth="1"/>
    <col min="27" max="27" width="9.5703125" customWidth="1"/>
    <col min="28" max="28" width="7.28515625" customWidth="1"/>
  </cols>
  <sheetData>
    <row r="1" spans="1:28" ht="15.75" thickBot="1" x14ac:dyDescent="0.3">
      <c r="A1">
        <v>2020</v>
      </c>
      <c r="I1" t="s">
        <v>37</v>
      </c>
      <c r="P1" t="s">
        <v>11</v>
      </c>
    </row>
    <row r="2" spans="1:28" ht="30" x14ac:dyDescent="0.25">
      <c r="A2" t="s">
        <v>89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s="70" t="s">
        <v>214</v>
      </c>
      <c r="H2" s="71" t="s">
        <v>215</v>
      </c>
      <c r="I2" s="25">
        <v>2100</v>
      </c>
      <c r="J2" s="26">
        <v>2150</v>
      </c>
      <c r="K2" s="26">
        <v>2200</v>
      </c>
      <c r="L2" s="26">
        <v>2250</v>
      </c>
      <c r="M2" s="52">
        <v>2300</v>
      </c>
      <c r="N2" s="26">
        <v>2350</v>
      </c>
      <c r="O2" s="37">
        <v>2400</v>
      </c>
      <c r="P2">
        <v>3001</v>
      </c>
      <c r="Q2">
        <v>3100</v>
      </c>
      <c r="R2">
        <v>3200</v>
      </c>
      <c r="S2">
        <v>3300</v>
      </c>
      <c r="T2">
        <v>3330</v>
      </c>
      <c r="U2">
        <v>3350</v>
      </c>
      <c r="V2">
        <v>3400</v>
      </c>
      <c r="W2">
        <v>3500</v>
      </c>
      <c r="X2">
        <v>3600</v>
      </c>
      <c r="Y2">
        <v>3700</v>
      </c>
      <c r="Z2">
        <v>3750</v>
      </c>
      <c r="AA2">
        <v>3800</v>
      </c>
      <c r="AB2">
        <v>5000</v>
      </c>
    </row>
    <row r="3" spans="1:28" x14ac:dyDescent="0.25">
      <c r="A3" s="5" t="s">
        <v>351</v>
      </c>
      <c r="B3" s="23">
        <v>44196</v>
      </c>
      <c r="C3" s="23">
        <v>44196</v>
      </c>
      <c r="D3" s="5" t="s">
        <v>352</v>
      </c>
      <c r="E3" s="5"/>
      <c r="F3" s="5"/>
      <c r="G3" s="17"/>
      <c r="H3" s="89">
        <v>81</v>
      </c>
      <c r="I3" s="5"/>
      <c r="J3" s="5"/>
      <c r="K3" s="5"/>
      <c r="L3" s="5"/>
      <c r="M3" s="5"/>
      <c r="N3" s="5"/>
      <c r="O3" s="6">
        <f>+H3</f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x14ac:dyDescent="0.25">
      <c r="A4" s="5" t="s">
        <v>349</v>
      </c>
      <c r="B4" s="23">
        <v>44196</v>
      </c>
      <c r="C4" s="23">
        <v>44196</v>
      </c>
      <c r="D4" s="5" t="s">
        <v>350</v>
      </c>
      <c r="E4" s="5"/>
      <c r="F4" s="5">
        <v>12</v>
      </c>
      <c r="G4" s="17"/>
      <c r="H4" s="89"/>
      <c r="I4" s="5"/>
      <c r="J4" s="5"/>
      <c r="K4" s="5"/>
      <c r="L4" s="5"/>
      <c r="M4" s="5"/>
      <c r="N4" s="5"/>
      <c r="O4" s="5">
        <f>+F4</f>
        <v>12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x14ac:dyDescent="0.25">
      <c r="A5" s="5" t="s">
        <v>340</v>
      </c>
      <c r="B5" s="23">
        <v>44196</v>
      </c>
      <c r="C5" s="23">
        <v>44196</v>
      </c>
      <c r="D5" s="5" t="s">
        <v>341</v>
      </c>
      <c r="E5" s="5"/>
      <c r="F5" s="5">
        <v>2040</v>
      </c>
      <c r="G5" s="5"/>
      <c r="H5" s="6"/>
      <c r="I5" s="5">
        <f>+F5</f>
        <v>2040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A6" s="5" t="s">
        <v>338</v>
      </c>
      <c r="B6" s="23">
        <v>44196</v>
      </c>
      <c r="C6" s="23">
        <v>44196</v>
      </c>
      <c r="D6" s="5" t="s">
        <v>314</v>
      </c>
      <c r="E6" s="5"/>
      <c r="F6" s="5">
        <v>2720</v>
      </c>
      <c r="G6" s="5"/>
      <c r="H6" s="6"/>
      <c r="I6" s="5">
        <f>+F6</f>
        <v>2720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 t="s">
        <v>337</v>
      </c>
      <c r="B7" s="23">
        <v>44196</v>
      </c>
      <c r="C7" s="23">
        <v>44196</v>
      </c>
      <c r="D7" s="5" t="s">
        <v>339</v>
      </c>
      <c r="E7" s="5"/>
      <c r="F7" s="5">
        <v>250</v>
      </c>
      <c r="G7" s="5"/>
      <c r="H7" s="6"/>
      <c r="I7" s="5">
        <f>+F7</f>
        <v>250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 t="s">
        <v>335</v>
      </c>
      <c r="B8" s="23">
        <v>44193</v>
      </c>
      <c r="C8" s="23">
        <v>44193</v>
      </c>
      <c r="D8" s="5" t="s">
        <v>336</v>
      </c>
      <c r="E8" s="5"/>
      <c r="F8" s="5">
        <v>3742</v>
      </c>
      <c r="G8" s="5"/>
      <c r="H8" s="6"/>
      <c r="I8" s="5">
        <f>+F8</f>
        <v>3742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 t="s">
        <v>327</v>
      </c>
      <c r="B9" s="23">
        <v>44172</v>
      </c>
      <c r="C9" s="23">
        <v>44172</v>
      </c>
      <c r="D9" s="5" t="s">
        <v>328</v>
      </c>
      <c r="E9" s="5">
        <v>1124</v>
      </c>
      <c r="F9" s="5"/>
      <c r="G9" s="5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>
        <f>+E9</f>
        <v>1124</v>
      </c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 t="s">
        <v>321</v>
      </c>
      <c r="B10" s="23">
        <v>44167</v>
      </c>
      <c r="C10" s="23">
        <v>44167</v>
      </c>
      <c r="D10" s="5" t="s">
        <v>322</v>
      </c>
      <c r="E10" s="5"/>
      <c r="F10" s="5">
        <v>500</v>
      </c>
      <c r="G10" s="5"/>
      <c r="H10" s="6"/>
      <c r="I10" s="5"/>
      <c r="J10" s="5"/>
      <c r="K10" s="5"/>
      <c r="L10" s="5"/>
      <c r="M10" s="5"/>
      <c r="N10" s="5">
        <f>+F10</f>
        <v>500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5" t="s">
        <v>319</v>
      </c>
      <c r="B11" s="23">
        <v>44167</v>
      </c>
      <c r="C11" s="23">
        <v>44167</v>
      </c>
      <c r="D11" s="5" t="s">
        <v>320</v>
      </c>
      <c r="E11" s="5"/>
      <c r="F11" s="5">
        <v>8844</v>
      </c>
      <c r="G11" s="5"/>
      <c r="H11" s="6"/>
      <c r="I11" s="5">
        <f>+F11</f>
        <v>8844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t="s">
        <v>317</v>
      </c>
      <c r="B12" s="3">
        <v>44165</v>
      </c>
      <c r="C12" s="3">
        <v>44165</v>
      </c>
      <c r="D12" t="s">
        <v>318</v>
      </c>
      <c r="E12" s="5"/>
      <c r="F12" s="5">
        <v>1360</v>
      </c>
      <c r="G12" s="5"/>
      <c r="H12" s="6"/>
      <c r="I12" s="5">
        <f>+F12</f>
        <v>1360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t="s">
        <v>315</v>
      </c>
      <c r="B13" s="3">
        <v>44165</v>
      </c>
      <c r="C13" s="3">
        <v>44165</v>
      </c>
      <c r="D13" t="s">
        <v>316</v>
      </c>
      <c r="E13" s="5"/>
      <c r="F13" s="5">
        <v>1000</v>
      </c>
      <c r="G13" s="5"/>
      <c r="H13" s="6"/>
      <c r="I13" s="5"/>
      <c r="J13" s="5"/>
      <c r="K13" s="5"/>
      <c r="L13" s="5"/>
      <c r="M13" s="5"/>
      <c r="N13" s="5">
        <f>+F13</f>
        <v>1000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t="s">
        <v>313</v>
      </c>
      <c r="B14" s="3">
        <v>44165</v>
      </c>
      <c r="C14" s="3">
        <v>44165</v>
      </c>
      <c r="D14" t="s">
        <v>314</v>
      </c>
      <c r="F14">
        <v>500</v>
      </c>
      <c r="I14" s="53"/>
      <c r="J14" s="53"/>
      <c r="K14" s="53"/>
      <c r="L14" s="53"/>
      <c r="M14" s="54"/>
      <c r="N14" s="53">
        <f>+F14</f>
        <v>500</v>
      </c>
      <c r="O14" s="53"/>
    </row>
    <row r="15" spans="1:28" x14ac:dyDescent="0.25">
      <c r="A15" s="5" t="s">
        <v>311</v>
      </c>
      <c r="B15" s="23">
        <v>44165</v>
      </c>
      <c r="C15" s="23">
        <v>44165</v>
      </c>
      <c r="D15" s="5" t="s">
        <v>312</v>
      </c>
      <c r="E15" s="5"/>
      <c r="F15" s="5">
        <v>500</v>
      </c>
      <c r="G15" s="5"/>
      <c r="H15" s="6"/>
      <c r="I15" s="5"/>
      <c r="J15" s="5"/>
      <c r="K15" s="5"/>
      <c r="L15" s="5"/>
      <c r="M15" s="5"/>
      <c r="N15" s="5">
        <f>+F15</f>
        <v>500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 t="s">
        <v>307</v>
      </c>
      <c r="B16" s="23">
        <v>44151</v>
      </c>
      <c r="C16" s="23">
        <v>44151</v>
      </c>
      <c r="D16" s="5" t="s">
        <v>308</v>
      </c>
      <c r="E16" s="5"/>
      <c r="F16" s="5">
        <v>1000</v>
      </c>
      <c r="G16" s="5"/>
      <c r="H16" s="6"/>
      <c r="I16" s="5"/>
      <c r="J16" s="5"/>
      <c r="K16" s="5"/>
      <c r="L16" s="5"/>
      <c r="M16" s="5"/>
      <c r="N16" s="5">
        <f>+F16</f>
        <v>1000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 t="s">
        <v>305</v>
      </c>
      <c r="B17" s="23">
        <v>44144</v>
      </c>
      <c r="C17" s="23">
        <v>44144</v>
      </c>
      <c r="D17" s="5" t="s">
        <v>306</v>
      </c>
      <c r="E17" s="5"/>
      <c r="F17" s="5">
        <v>500</v>
      </c>
      <c r="G17" s="5"/>
      <c r="H17" s="6"/>
      <c r="I17" s="5"/>
      <c r="J17" s="5"/>
      <c r="K17" s="5"/>
      <c r="L17" s="5"/>
      <c r="M17" s="5"/>
      <c r="N17" s="5">
        <f>+F17</f>
        <v>500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 t="s">
        <v>303</v>
      </c>
      <c r="B18" s="23">
        <v>44138</v>
      </c>
      <c r="C18" s="23">
        <v>44138</v>
      </c>
      <c r="D18" s="5" t="s">
        <v>304</v>
      </c>
      <c r="E18" s="5"/>
      <c r="F18" s="5">
        <v>1360</v>
      </c>
      <c r="G18" s="5"/>
      <c r="H18" s="6"/>
      <c r="I18" s="5">
        <f>+F18</f>
        <v>1360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 t="s">
        <v>292</v>
      </c>
      <c r="B19" s="23">
        <v>44089</v>
      </c>
      <c r="C19" s="23">
        <v>44089</v>
      </c>
      <c r="D19" s="5" t="s">
        <v>293</v>
      </c>
      <c r="E19" s="5">
        <v>22.5</v>
      </c>
      <c r="F19" s="5"/>
      <c r="G19" s="5"/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f>+E19</f>
        <v>22.5</v>
      </c>
    </row>
    <row r="20" spans="1:28" x14ac:dyDescent="0.25">
      <c r="A20" s="5" t="s">
        <v>290</v>
      </c>
      <c r="B20" s="23">
        <v>44071</v>
      </c>
      <c r="C20" s="23">
        <v>44071</v>
      </c>
      <c r="D20" s="5" t="s">
        <v>291</v>
      </c>
      <c r="E20" s="5">
        <v>7800</v>
      </c>
      <c r="F20" s="5"/>
      <c r="G20" s="5"/>
      <c r="H20" s="6"/>
      <c r="I20" s="5"/>
      <c r="J20" s="5"/>
      <c r="K20" s="5"/>
      <c r="L20" s="5"/>
      <c r="M20" s="5"/>
      <c r="N20" s="5"/>
      <c r="O20" s="5"/>
      <c r="P20" s="5"/>
      <c r="Q20" s="5"/>
      <c r="R20" s="5">
        <f>+E20</f>
        <v>7800</v>
      </c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 t="s">
        <v>288</v>
      </c>
      <c r="B21" s="23">
        <v>44067</v>
      </c>
      <c r="C21" s="23">
        <v>44067</v>
      </c>
      <c r="D21" s="5" t="s">
        <v>289</v>
      </c>
      <c r="E21" s="5">
        <v>300</v>
      </c>
      <c r="F21" s="5"/>
      <c r="G21" s="5"/>
      <c r="H21" s="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>
        <f>+E21</f>
        <v>300</v>
      </c>
      <c r="AA21" s="5"/>
      <c r="AB21" s="5"/>
    </row>
    <row r="22" spans="1:28" x14ac:dyDescent="0.25">
      <c r="A22" s="5" t="s">
        <v>286</v>
      </c>
      <c r="B22" s="23">
        <v>44056</v>
      </c>
      <c r="C22" s="23">
        <v>44056</v>
      </c>
      <c r="D22" s="5" t="s">
        <v>287</v>
      </c>
      <c r="E22" s="5">
        <v>2000</v>
      </c>
      <c r="F22" s="5"/>
      <c r="G22" s="5"/>
      <c r="H22" s="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f>+E22</f>
        <v>2000</v>
      </c>
      <c r="W22" s="5"/>
      <c r="X22" s="5"/>
      <c r="Y22" s="5"/>
      <c r="Z22" s="5"/>
      <c r="AA22" s="5"/>
      <c r="AB22" s="5"/>
    </row>
    <row r="23" spans="1:28" x14ac:dyDescent="0.25">
      <c r="A23" s="5" t="s">
        <v>284</v>
      </c>
      <c r="B23" s="23">
        <v>44056</v>
      </c>
      <c r="C23" s="23">
        <v>44056</v>
      </c>
      <c r="D23" s="5" t="s">
        <v>285</v>
      </c>
      <c r="E23" s="5">
        <v>3000</v>
      </c>
      <c r="F23" s="5"/>
      <c r="G23" s="5"/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f>+E23</f>
        <v>3000</v>
      </c>
      <c r="W23" s="5"/>
      <c r="X23" s="5"/>
      <c r="Y23" s="5"/>
      <c r="Z23" s="5"/>
      <c r="AA23" s="5"/>
      <c r="AB23" s="5"/>
    </row>
    <row r="24" spans="1:28" x14ac:dyDescent="0.25">
      <c r="A24" s="5" t="s">
        <v>282</v>
      </c>
      <c r="B24" s="23">
        <v>44056</v>
      </c>
      <c r="C24" s="23">
        <v>44056</v>
      </c>
      <c r="D24" s="5" t="s">
        <v>283</v>
      </c>
      <c r="E24" s="5">
        <v>6000</v>
      </c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f>+E24</f>
        <v>6000</v>
      </c>
      <c r="W24" s="5"/>
      <c r="X24" s="5"/>
      <c r="Y24" s="5"/>
      <c r="Z24" s="5"/>
      <c r="AA24" s="5"/>
      <c r="AB24" s="5"/>
    </row>
    <row r="25" spans="1:28" x14ac:dyDescent="0.25">
      <c r="A25" t="s">
        <v>281</v>
      </c>
      <c r="B25" s="28">
        <v>44054</v>
      </c>
      <c r="C25" s="28">
        <v>44054</v>
      </c>
      <c r="D25" s="5" t="s">
        <v>264</v>
      </c>
      <c r="E25" s="29">
        <v>1.25</v>
      </c>
      <c r="F25" s="40"/>
      <c r="G25" s="5"/>
      <c r="H25" s="6"/>
      <c r="I25" s="31"/>
      <c r="J25" s="29"/>
      <c r="K25" s="40"/>
      <c r="L25" s="40"/>
      <c r="M25" s="29"/>
      <c r="N25" s="81"/>
      <c r="O25" s="39"/>
      <c r="P25" s="31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>
        <f>+E25</f>
        <v>1.25</v>
      </c>
    </row>
    <row r="26" spans="1:28" x14ac:dyDescent="0.25">
      <c r="A26" t="s">
        <v>280</v>
      </c>
      <c r="B26" s="23">
        <v>44026</v>
      </c>
      <c r="C26" s="23">
        <v>44026</v>
      </c>
      <c r="D26" s="5" t="s">
        <v>264</v>
      </c>
      <c r="E26" s="5">
        <v>4.5</v>
      </c>
      <c r="F26" s="32"/>
      <c r="G26" s="5"/>
      <c r="H26" s="6"/>
      <c r="I26" s="24"/>
      <c r="J26" s="5"/>
      <c r="K26" s="32"/>
      <c r="L26" s="32"/>
      <c r="M26" s="5"/>
      <c r="N26" s="82"/>
      <c r="O26" s="38"/>
      <c r="P26" s="24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+E26</f>
        <v>4.5</v>
      </c>
    </row>
    <row r="27" spans="1:28" x14ac:dyDescent="0.25">
      <c r="A27" t="s">
        <v>278</v>
      </c>
      <c r="B27" s="23">
        <v>44018</v>
      </c>
      <c r="C27" s="23">
        <v>44018</v>
      </c>
      <c r="D27" s="5" t="s">
        <v>279</v>
      </c>
      <c r="E27" s="5">
        <v>23695</v>
      </c>
      <c r="F27" s="32"/>
      <c r="G27" s="5"/>
      <c r="H27" s="6"/>
      <c r="I27" s="24"/>
      <c r="J27" s="5"/>
      <c r="K27" s="32"/>
      <c r="L27" s="32"/>
      <c r="M27" s="5"/>
      <c r="N27" s="82"/>
      <c r="O27" s="38"/>
      <c r="P27" s="24">
        <f>+E27</f>
        <v>23695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5">
      <c r="A28" t="s">
        <v>277</v>
      </c>
      <c r="B28" s="23">
        <v>43998</v>
      </c>
      <c r="C28" s="23">
        <v>43998</v>
      </c>
      <c r="D28" s="5" t="s">
        <v>264</v>
      </c>
      <c r="E28" s="5">
        <v>4.5</v>
      </c>
      <c r="F28" s="32"/>
      <c r="G28" s="5"/>
      <c r="H28" s="6"/>
      <c r="I28" s="24"/>
      <c r="J28" s="5"/>
      <c r="K28" s="32"/>
      <c r="L28" s="32"/>
      <c r="M28" s="5"/>
      <c r="N28" s="82"/>
      <c r="O28" s="38"/>
      <c r="P28" s="2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+E28</f>
        <v>4.5</v>
      </c>
    </row>
    <row r="29" spans="1:28" x14ac:dyDescent="0.25">
      <c r="A29" t="s">
        <v>274</v>
      </c>
      <c r="B29" s="23">
        <v>43986</v>
      </c>
      <c r="C29" s="23">
        <v>43986</v>
      </c>
      <c r="D29" s="5" t="s">
        <v>275</v>
      </c>
      <c r="E29" s="5">
        <v>300</v>
      </c>
      <c r="F29" s="32"/>
      <c r="G29" s="5"/>
      <c r="H29" s="6"/>
      <c r="I29" s="24"/>
      <c r="J29" s="5"/>
      <c r="K29" s="32"/>
      <c r="L29" s="32"/>
      <c r="M29" s="5"/>
      <c r="N29" s="82"/>
      <c r="O29" s="38"/>
      <c r="P29" s="24"/>
      <c r="Q29" s="5"/>
      <c r="R29" s="5"/>
      <c r="S29" s="5"/>
      <c r="T29" s="5"/>
      <c r="U29" s="5"/>
      <c r="V29" s="5"/>
      <c r="W29" s="5"/>
      <c r="X29" s="5"/>
      <c r="Y29" s="5"/>
      <c r="Z29" s="5">
        <f>+E29</f>
        <v>300</v>
      </c>
      <c r="AA29" s="5"/>
      <c r="AB29" s="5"/>
    </row>
    <row r="30" spans="1:28" x14ac:dyDescent="0.25">
      <c r="A30" t="s">
        <v>272</v>
      </c>
      <c r="B30" s="23">
        <v>43962</v>
      </c>
      <c r="C30" s="23">
        <v>43962</v>
      </c>
      <c r="D30" s="5" t="s">
        <v>273</v>
      </c>
      <c r="E30" s="5">
        <v>3000</v>
      </c>
      <c r="F30" s="32"/>
      <c r="G30" s="5"/>
      <c r="H30" s="6"/>
      <c r="I30" s="24"/>
      <c r="J30" s="5"/>
      <c r="K30" s="32"/>
      <c r="L30" s="32"/>
      <c r="M30" s="5"/>
      <c r="N30" s="82"/>
      <c r="O30" s="38"/>
      <c r="P30" s="24"/>
      <c r="Q30" s="5"/>
      <c r="R30" s="5"/>
      <c r="S30" s="5"/>
      <c r="T30" s="5"/>
      <c r="U30" s="5"/>
      <c r="V30" s="5"/>
      <c r="W30" s="5">
        <f>+E30</f>
        <v>3000</v>
      </c>
      <c r="X30" s="5"/>
      <c r="Y30" s="5"/>
      <c r="Z30" s="5"/>
      <c r="AA30" s="5"/>
      <c r="AB30" s="5"/>
    </row>
    <row r="31" spans="1:28" x14ac:dyDescent="0.25">
      <c r="A31" t="s">
        <v>270</v>
      </c>
      <c r="B31" s="23">
        <v>43942</v>
      </c>
      <c r="C31" s="23">
        <v>43942</v>
      </c>
      <c r="D31" s="5" t="s">
        <v>271</v>
      </c>
      <c r="E31" s="5"/>
      <c r="F31" s="32">
        <v>150</v>
      </c>
      <c r="G31" s="5"/>
      <c r="H31" s="6"/>
      <c r="I31" s="24"/>
      <c r="J31" s="5"/>
      <c r="K31" s="32"/>
      <c r="L31" s="32"/>
      <c r="M31" s="5"/>
      <c r="N31" s="82"/>
      <c r="O31" s="38">
        <f>+F31</f>
        <v>150</v>
      </c>
      <c r="P31" s="2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25">
      <c r="A32" t="s">
        <v>269</v>
      </c>
      <c r="B32" s="23">
        <v>43935</v>
      </c>
      <c r="C32" s="23">
        <v>43935</v>
      </c>
      <c r="D32" s="5" t="s">
        <v>264</v>
      </c>
      <c r="E32" s="29">
        <v>5.75</v>
      </c>
      <c r="F32" s="40"/>
      <c r="G32" s="5"/>
      <c r="H32" s="6"/>
      <c r="I32" s="31"/>
      <c r="J32" s="29"/>
      <c r="K32" s="40"/>
      <c r="L32" s="40"/>
      <c r="M32" s="5"/>
      <c r="N32" s="81"/>
      <c r="O32" s="39"/>
      <c r="P32" s="31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>
        <f>+E32</f>
        <v>5.75</v>
      </c>
    </row>
    <row r="33" spans="1:28" x14ac:dyDescent="0.25">
      <c r="A33" t="s">
        <v>267</v>
      </c>
      <c r="B33" s="23">
        <v>43914</v>
      </c>
      <c r="C33" s="23">
        <v>43914</v>
      </c>
      <c r="D33" s="5" t="s">
        <v>268</v>
      </c>
      <c r="E33" s="5">
        <v>6200</v>
      </c>
      <c r="F33" s="32"/>
      <c r="G33" s="5"/>
      <c r="H33" s="6"/>
      <c r="I33" s="24"/>
      <c r="J33" s="5"/>
      <c r="K33" s="32"/>
      <c r="L33" s="32"/>
      <c r="M33" s="5"/>
      <c r="N33" s="82"/>
      <c r="O33" s="38"/>
      <c r="P33" s="24"/>
      <c r="Q33" s="5"/>
      <c r="R33" s="5"/>
      <c r="S33" s="5"/>
      <c r="T33" s="29"/>
      <c r="U33" s="29"/>
      <c r="V33" s="29"/>
      <c r="W33" s="5"/>
      <c r="X33" s="5"/>
      <c r="Y33" s="5">
        <f>+E33</f>
        <v>6200</v>
      </c>
      <c r="Z33" s="5"/>
      <c r="AA33" s="5"/>
      <c r="AB33" s="5"/>
    </row>
    <row r="34" spans="1:28" x14ac:dyDescent="0.25">
      <c r="A34" t="s">
        <v>265</v>
      </c>
      <c r="B34" s="23">
        <v>43913</v>
      </c>
      <c r="C34" s="23">
        <v>43913</v>
      </c>
      <c r="D34" s="5" t="s">
        <v>266</v>
      </c>
      <c r="E34" s="5">
        <v>612.5</v>
      </c>
      <c r="F34" s="32"/>
      <c r="G34" s="5"/>
      <c r="H34" s="6"/>
      <c r="I34" s="24"/>
      <c r="J34" s="5"/>
      <c r="K34" s="32"/>
      <c r="L34" s="32"/>
      <c r="M34" s="5"/>
      <c r="N34" s="82"/>
      <c r="O34" s="38"/>
      <c r="P34" s="24"/>
      <c r="Q34" s="5">
        <f>+E34</f>
        <v>612.5</v>
      </c>
      <c r="R34" s="5"/>
      <c r="S34" s="5"/>
      <c r="T34" s="29"/>
      <c r="U34" s="29"/>
      <c r="V34" s="29"/>
      <c r="W34" s="5"/>
      <c r="X34" s="5"/>
      <c r="Y34" s="5"/>
      <c r="Z34" s="5"/>
      <c r="AA34" s="5"/>
      <c r="AB34" s="5"/>
    </row>
    <row r="35" spans="1:28" x14ac:dyDescent="0.25">
      <c r="A35" t="s">
        <v>263</v>
      </c>
      <c r="B35" s="23">
        <v>43907</v>
      </c>
      <c r="C35" s="23">
        <v>43907</v>
      </c>
      <c r="D35" s="5" t="s">
        <v>264</v>
      </c>
      <c r="E35" s="5">
        <v>5.75</v>
      </c>
      <c r="F35" s="32"/>
      <c r="G35" s="5"/>
      <c r="H35" s="6"/>
      <c r="I35" s="24"/>
      <c r="J35" s="5"/>
      <c r="K35" s="32"/>
      <c r="L35" s="32"/>
      <c r="M35" s="5"/>
      <c r="N35" s="82"/>
      <c r="O35" s="38"/>
      <c r="P35" s="24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f>+E35</f>
        <v>5.75</v>
      </c>
    </row>
    <row r="36" spans="1:28" x14ac:dyDescent="0.25">
      <c r="A36" t="s">
        <v>261</v>
      </c>
      <c r="B36" s="23">
        <v>43881</v>
      </c>
      <c r="C36" s="23">
        <v>43881</v>
      </c>
      <c r="D36" s="5" t="s">
        <v>262</v>
      </c>
      <c r="E36" s="5">
        <v>750</v>
      </c>
      <c r="F36" s="32"/>
      <c r="G36" s="5"/>
      <c r="H36" s="6"/>
      <c r="I36" s="24"/>
      <c r="J36" s="5"/>
      <c r="K36" s="32"/>
      <c r="L36" s="32"/>
      <c r="M36" s="5"/>
      <c r="N36" s="82"/>
      <c r="O36" s="38"/>
      <c r="P36" s="24"/>
      <c r="Q36" s="5"/>
      <c r="R36" s="5"/>
      <c r="S36" s="5"/>
      <c r="T36" s="5">
        <f>+E36</f>
        <v>750</v>
      </c>
      <c r="U36" s="5"/>
      <c r="V36" s="5"/>
      <c r="W36" s="5"/>
      <c r="X36" s="5"/>
      <c r="Y36" s="5"/>
      <c r="Z36" s="5"/>
      <c r="AA36" s="5"/>
      <c r="AB36" s="5"/>
    </row>
    <row r="37" spans="1:28" x14ac:dyDescent="0.25">
      <c r="A37" t="s">
        <v>256</v>
      </c>
      <c r="B37" s="3">
        <v>43872</v>
      </c>
      <c r="C37" s="3">
        <v>43872</v>
      </c>
      <c r="D37" s="29" t="s">
        <v>253</v>
      </c>
      <c r="E37" s="29"/>
      <c r="F37" s="40">
        <v>1491</v>
      </c>
      <c r="G37" s="5"/>
      <c r="H37" s="6"/>
      <c r="I37" s="31"/>
      <c r="J37" s="29">
        <f>+F37</f>
        <v>1491</v>
      </c>
      <c r="K37" s="40"/>
      <c r="L37" s="40"/>
      <c r="M37" s="5"/>
      <c r="N37" s="81"/>
      <c r="O37" s="39"/>
      <c r="P37" s="3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5"/>
    </row>
    <row r="38" spans="1:28" x14ac:dyDescent="0.25">
      <c r="A38" t="s">
        <v>252</v>
      </c>
      <c r="B38" s="3">
        <v>43871</v>
      </c>
      <c r="C38" s="23">
        <v>43871</v>
      </c>
      <c r="D38" s="5" t="s">
        <v>251</v>
      </c>
      <c r="E38" s="5"/>
      <c r="F38" s="32">
        <v>800</v>
      </c>
      <c r="G38" s="5"/>
      <c r="H38" s="6"/>
      <c r="I38" s="24"/>
      <c r="J38" s="5">
        <f>+F38</f>
        <v>800</v>
      </c>
      <c r="K38" s="32"/>
      <c r="L38" s="32"/>
      <c r="M38" s="5"/>
      <c r="N38" s="82"/>
      <c r="O38" s="38"/>
      <c r="P38" s="24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5">
      <c r="A39" t="s">
        <v>250</v>
      </c>
      <c r="B39" s="3">
        <v>43871</v>
      </c>
      <c r="C39" s="3">
        <v>43871</v>
      </c>
      <c r="D39" s="5" t="s">
        <v>251</v>
      </c>
      <c r="E39" s="5"/>
      <c r="F39" s="32">
        <v>830</v>
      </c>
      <c r="G39" s="5"/>
      <c r="H39" s="6"/>
      <c r="I39" s="24"/>
      <c r="J39" s="5">
        <f>+F39</f>
        <v>830</v>
      </c>
      <c r="K39" s="32"/>
      <c r="L39" s="32"/>
      <c r="M39" s="5"/>
      <c r="N39" s="82"/>
      <c r="O39" s="38"/>
      <c r="P39" s="24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25">
      <c r="A40" t="s">
        <v>249</v>
      </c>
      <c r="B40" s="3">
        <v>43871</v>
      </c>
      <c r="C40" s="3">
        <v>43871</v>
      </c>
      <c r="D40" s="5" t="s">
        <v>258</v>
      </c>
      <c r="E40" s="5">
        <v>687.5</v>
      </c>
      <c r="F40" s="32"/>
      <c r="G40" s="5"/>
      <c r="H40" s="6"/>
      <c r="I40" s="24"/>
      <c r="J40" s="5"/>
      <c r="K40" s="32"/>
      <c r="L40" s="32"/>
      <c r="M40" s="5"/>
      <c r="N40" s="82"/>
      <c r="O40" s="38"/>
      <c r="P40" s="24"/>
      <c r="Q40" s="5">
        <f>+E40</f>
        <v>687.5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t="s">
        <v>241</v>
      </c>
      <c r="B41" s="3">
        <v>43861</v>
      </c>
      <c r="C41" s="3">
        <v>43861</v>
      </c>
      <c r="D41" s="5" t="s">
        <v>242</v>
      </c>
      <c r="E41" s="5"/>
      <c r="F41" s="32">
        <v>200</v>
      </c>
      <c r="G41" s="5"/>
      <c r="H41" s="6"/>
      <c r="I41" s="24"/>
      <c r="J41" s="5">
        <f t="shared" ref="J41:J46" si="0">+F41</f>
        <v>200</v>
      </c>
      <c r="K41" s="32"/>
      <c r="L41" s="32"/>
      <c r="M41" s="5"/>
      <c r="N41" s="82"/>
      <c r="O41" s="38"/>
      <c r="P41" s="24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25">
      <c r="A42" t="s">
        <v>240</v>
      </c>
      <c r="B42" s="3">
        <v>43861</v>
      </c>
      <c r="C42" s="3">
        <v>43861</v>
      </c>
      <c r="D42" s="5" t="s">
        <v>239</v>
      </c>
      <c r="E42" s="5"/>
      <c r="F42" s="32">
        <v>600</v>
      </c>
      <c r="G42" s="5"/>
      <c r="H42" s="6"/>
      <c r="I42" s="24"/>
      <c r="J42" s="5">
        <f t="shared" si="0"/>
        <v>600</v>
      </c>
      <c r="K42" s="32"/>
      <c r="L42" s="32"/>
      <c r="M42" s="5"/>
      <c r="N42" s="82"/>
      <c r="O42" s="38"/>
      <c r="P42" s="24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25">
      <c r="A43" t="s">
        <v>237</v>
      </c>
      <c r="B43" s="3">
        <v>43861</v>
      </c>
      <c r="C43" s="3">
        <v>43861</v>
      </c>
      <c r="D43" s="5" t="s">
        <v>238</v>
      </c>
      <c r="E43" s="5"/>
      <c r="F43" s="32">
        <v>1230</v>
      </c>
      <c r="G43" s="5"/>
      <c r="H43" s="6"/>
      <c r="I43" s="24"/>
      <c r="J43" s="5">
        <f t="shared" si="0"/>
        <v>1230</v>
      </c>
      <c r="K43" s="32"/>
      <c r="L43" s="32"/>
      <c r="M43" s="5"/>
      <c r="N43" s="82"/>
      <c r="O43" s="38"/>
      <c r="P43" s="24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25">
      <c r="A44" t="s">
        <v>235</v>
      </c>
      <c r="B44" s="3">
        <v>43861</v>
      </c>
      <c r="C44" s="3">
        <v>43861</v>
      </c>
      <c r="D44" s="5" t="s">
        <v>236</v>
      </c>
      <c r="E44" s="5"/>
      <c r="F44" s="32">
        <v>1291</v>
      </c>
      <c r="G44" s="5"/>
      <c r="H44" s="6"/>
      <c r="I44" s="24"/>
      <c r="J44" s="5">
        <f t="shared" si="0"/>
        <v>1291</v>
      </c>
      <c r="K44" s="32"/>
      <c r="L44" s="32"/>
      <c r="M44" s="5"/>
      <c r="N44" s="82"/>
      <c r="O44" s="38"/>
      <c r="P44" s="2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25">
      <c r="A45" t="s">
        <v>233</v>
      </c>
      <c r="B45" s="3">
        <v>43861</v>
      </c>
      <c r="C45" s="3">
        <v>43861</v>
      </c>
      <c r="D45" s="5" t="s">
        <v>234</v>
      </c>
      <c r="E45" s="5"/>
      <c r="F45" s="32">
        <v>1460</v>
      </c>
      <c r="G45" s="5"/>
      <c r="H45" s="6"/>
      <c r="I45" s="24"/>
      <c r="J45" s="5">
        <f t="shared" si="0"/>
        <v>1460</v>
      </c>
      <c r="K45" s="32"/>
      <c r="L45" s="32"/>
      <c r="M45" s="5"/>
      <c r="N45" s="82"/>
      <c r="O45" s="38"/>
      <c r="P45" s="24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25">
      <c r="A46" t="s">
        <v>231</v>
      </c>
      <c r="B46" s="3">
        <v>43861</v>
      </c>
      <c r="C46" s="3">
        <v>43861</v>
      </c>
      <c r="D46" s="5" t="s">
        <v>232</v>
      </c>
      <c r="E46" s="5"/>
      <c r="F46" s="32">
        <v>1660</v>
      </c>
      <c r="G46" s="5"/>
      <c r="H46" s="6"/>
      <c r="I46" s="24"/>
      <c r="J46" s="5">
        <f t="shared" si="0"/>
        <v>1660</v>
      </c>
      <c r="K46" s="32"/>
      <c r="L46" s="32"/>
      <c r="M46" s="5"/>
      <c r="N46" s="82"/>
      <c r="O46" s="38"/>
      <c r="P46" s="2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25">
      <c r="A47" t="s">
        <v>229</v>
      </c>
      <c r="B47" s="3">
        <v>43851</v>
      </c>
      <c r="C47" s="3">
        <v>43851</v>
      </c>
      <c r="D47" s="5" t="s">
        <v>224</v>
      </c>
      <c r="E47" s="5"/>
      <c r="F47" s="32">
        <v>400</v>
      </c>
      <c r="G47" s="5"/>
      <c r="H47" s="6"/>
      <c r="I47" s="24"/>
      <c r="J47" s="5">
        <v>400</v>
      </c>
      <c r="K47" s="32"/>
      <c r="L47" s="32"/>
      <c r="M47" s="5"/>
      <c r="N47" s="82"/>
      <c r="O47" s="38"/>
      <c r="P47" s="24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25">
      <c r="A48" t="s">
        <v>226</v>
      </c>
      <c r="B48" s="3">
        <v>43851</v>
      </c>
      <c r="C48" s="3">
        <v>43851</v>
      </c>
      <c r="D48" s="5" t="s">
        <v>227</v>
      </c>
      <c r="E48" s="5"/>
      <c r="F48" s="32">
        <v>630</v>
      </c>
      <c r="G48" s="5"/>
      <c r="H48" s="6"/>
      <c r="I48" s="24"/>
      <c r="J48" s="5">
        <v>630</v>
      </c>
      <c r="K48" s="32"/>
      <c r="L48" s="32"/>
      <c r="M48" s="5"/>
      <c r="N48" s="82"/>
      <c r="O48" s="38"/>
      <c r="P48" s="2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25">
      <c r="A49" t="s">
        <v>223</v>
      </c>
      <c r="B49" s="3">
        <v>43851</v>
      </c>
      <c r="C49" s="3">
        <v>43851</v>
      </c>
      <c r="D49" s="5" t="s">
        <v>224</v>
      </c>
      <c r="E49" s="5"/>
      <c r="F49" s="32">
        <v>830</v>
      </c>
      <c r="G49" s="5"/>
      <c r="H49" s="6"/>
      <c r="I49" s="24"/>
      <c r="J49" s="5">
        <v>830</v>
      </c>
      <c r="K49" s="32"/>
      <c r="L49" s="32"/>
      <c r="M49" s="5"/>
      <c r="N49" s="82"/>
      <c r="O49" s="38"/>
      <c r="P49" s="24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t="s">
        <v>220</v>
      </c>
      <c r="B50" s="3">
        <v>43851</v>
      </c>
      <c r="C50" s="3">
        <v>43851</v>
      </c>
      <c r="D50" s="5" t="s">
        <v>221</v>
      </c>
      <c r="E50" s="5"/>
      <c r="F50" s="32">
        <v>2812</v>
      </c>
      <c r="G50" s="5"/>
      <c r="H50" s="6"/>
      <c r="I50" s="24"/>
      <c r="J50" s="5">
        <v>2812</v>
      </c>
      <c r="K50" s="32"/>
      <c r="L50" s="32"/>
      <c r="M50" s="5"/>
      <c r="N50" s="82"/>
      <c r="O50" s="38"/>
      <c r="P50" s="2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t="s">
        <v>216</v>
      </c>
      <c r="B51" s="3">
        <v>43848</v>
      </c>
      <c r="C51" s="3">
        <v>43848</v>
      </c>
      <c r="D51" s="5" t="s">
        <v>217</v>
      </c>
      <c r="E51" s="5"/>
      <c r="F51" s="32">
        <v>200</v>
      </c>
      <c r="G51" s="5"/>
      <c r="H51" s="6"/>
      <c r="I51" s="24"/>
      <c r="J51" s="5">
        <f>+F51</f>
        <v>200</v>
      </c>
      <c r="K51" s="32"/>
      <c r="L51" s="32"/>
      <c r="M51" s="5"/>
      <c r="N51" s="82"/>
      <c r="O51" s="38"/>
      <c r="P51" s="24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t="s">
        <v>211</v>
      </c>
      <c r="B52" s="3">
        <v>43847</v>
      </c>
      <c r="C52" s="3">
        <v>43847</v>
      </c>
      <c r="D52" s="5" t="s">
        <v>212</v>
      </c>
      <c r="E52">
        <v>40000</v>
      </c>
      <c r="G52" s="5"/>
      <c r="H52" s="6">
        <f>+E52</f>
        <v>40000</v>
      </c>
      <c r="K52" s="32"/>
      <c r="L52" s="32"/>
      <c r="M52" s="5"/>
      <c r="N52" s="82"/>
      <c r="O52" s="38"/>
      <c r="P52" s="2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25">
      <c r="A53" t="s">
        <v>208</v>
      </c>
      <c r="B53" s="3">
        <v>43846</v>
      </c>
      <c r="C53" s="3">
        <v>43846</v>
      </c>
      <c r="D53" s="5" t="s">
        <v>209</v>
      </c>
      <c r="E53" s="5"/>
      <c r="F53" s="32">
        <v>2551</v>
      </c>
      <c r="G53" s="5"/>
      <c r="H53" s="6"/>
      <c r="I53" s="24"/>
      <c r="J53" s="5">
        <f>+F53</f>
        <v>2551</v>
      </c>
      <c r="K53" s="32"/>
      <c r="L53" s="32"/>
      <c r="M53" s="5"/>
      <c r="N53" s="82"/>
      <c r="O53" s="38"/>
      <c r="P53" s="24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25">
      <c r="A54" t="s">
        <v>206</v>
      </c>
      <c r="B54" s="3">
        <v>43844</v>
      </c>
      <c r="C54" s="3">
        <v>43844</v>
      </c>
      <c r="D54" s="5" t="s">
        <v>207</v>
      </c>
      <c r="E54" s="5">
        <v>9</v>
      </c>
      <c r="F54" s="32"/>
      <c r="G54" s="5"/>
      <c r="H54" s="6"/>
      <c r="I54" s="24"/>
      <c r="J54" s="5"/>
      <c r="K54" s="32"/>
      <c r="L54" s="32"/>
      <c r="M54" s="5"/>
      <c r="N54" s="82"/>
      <c r="O54" s="38"/>
      <c r="P54" s="24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+E54</f>
        <v>9</v>
      </c>
    </row>
    <row r="55" spans="1:28" x14ac:dyDescent="0.25">
      <c r="A55" t="s">
        <v>197</v>
      </c>
      <c r="B55" s="3">
        <v>43837</v>
      </c>
      <c r="C55" s="3">
        <v>43837</v>
      </c>
      <c r="D55" s="5" t="s">
        <v>198</v>
      </c>
      <c r="E55" s="5"/>
      <c r="F55" s="32">
        <v>200</v>
      </c>
      <c r="G55" s="5"/>
      <c r="H55" s="6"/>
      <c r="I55" s="24"/>
      <c r="J55" s="5">
        <f>+F55</f>
        <v>200</v>
      </c>
      <c r="K55" s="32"/>
      <c r="L55" s="32"/>
      <c r="M55" s="5"/>
      <c r="N55" s="82"/>
      <c r="O55" s="38"/>
      <c r="P55" s="24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25">
      <c r="A56" t="s">
        <v>195</v>
      </c>
      <c r="B56" s="3">
        <v>43836</v>
      </c>
      <c r="C56" s="3">
        <v>43836</v>
      </c>
      <c r="D56" s="5" t="s">
        <v>196</v>
      </c>
      <c r="E56" s="5"/>
      <c r="F56" s="32">
        <v>2351</v>
      </c>
      <c r="G56" s="5"/>
      <c r="H56" s="6"/>
      <c r="I56" s="24"/>
      <c r="J56" s="5">
        <f>+F56</f>
        <v>2351</v>
      </c>
      <c r="K56" s="32"/>
      <c r="L56" s="32"/>
      <c r="M56" s="5"/>
      <c r="N56" s="82"/>
      <c r="O56" s="38"/>
      <c r="P56" s="24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25">
      <c r="A57" t="s">
        <v>193</v>
      </c>
      <c r="B57" s="3">
        <v>43836</v>
      </c>
      <c r="C57" s="3">
        <v>43836</v>
      </c>
      <c r="D57" s="5" t="s">
        <v>194</v>
      </c>
      <c r="E57" s="5"/>
      <c r="F57" s="32">
        <v>2751</v>
      </c>
      <c r="G57" s="5"/>
      <c r="H57" s="6"/>
      <c r="I57" s="24"/>
      <c r="J57" s="5">
        <f>+F57</f>
        <v>2751</v>
      </c>
      <c r="K57" s="32"/>
      <c r="L57" s="32"/>
      <c r="M57" s="5"/>
      <c r="N57" s="82"/>
      <c r="O57" s="38"/>
      <c r="P57" s="2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25">
      <c r="B58" t="s">
        <v>34</v>
      </c>
      <c r="C58" s="5"/>
      <c r="D58" s="5"/>
      <c r="E58" s="5">
        <f>SUM(E3:E57)</f>
        <v>95522.25</v>
      </c>
      <c r="F58" s="32">
        <f>SUM(F3:F57)</f>
        <v>46765</v>
      </c>
      <c r="G58" s="5">
        <f>SUM(G8:G56)</f>
        <v>0</v>
      </c>
      <c r="H58" s="6">
        <f>SUM(H3:H56)</f>
        <v>40081</v>
      </c>
      <c r="I58" s="24">
        <f>SUM(I3:I57)</f>
        <v>20316</v>
      </c>
      <c r="J58" s="5">
        <f t="shared" ref="J58:O58" si="1">SUM(J3:J57)</f>
        <v>22287</v>
      </c>
      <c r="K58" s="5">
        <f t="shared" si="1"/>
        <v>0</v>
      </c>
      <c r="L58" s="5">
        <f t="shared" si="1"/>
        <v>0</v>
      </c>
      <c r="M58" s="5">
        <f t="shared" si="1"/>
        <v>0</v>
      </c>
      <c r="N58" s="5">
        <f t="shared" si="1"/>
        <v>4000</v>
      </c>
      <c r="O58" s="5">
        <f t="shared" si="1"/>
        <v>243</v>
      </c>
      <c r="P58" s="5">
        <f>SUM(P3:P57)</f>
        <v>23695</v>
      </c>
      <c r="Q58" s="5">
        <f t="shared" ref="Q58:AB58" si="2">SUM(Q3:Q57)</f>
        <v>1300</v>
      </c>
      <c r="R58" s="5">
        <f t="shared" si="2"/>
        <v>7800</v>
      </c>
      <c r="S58" s="5">
        <f t="shared" si="2"/>
        <v>1124</v>
      </c>
      <c r="T58" s="5">
        <f t="shared" si="2"/>
        <v>750</v>
      </c>
      <c r="U58" s="5">
        <f t="shared" si="2"/>
        <v>0</v>
      </c>
      <c r="V58" s="5">
        <f t="shared" si="2"/>
        <v>11000</v>
      </c>
      <c r="W58" s="5">
        <f t="shared" si="2"/>
        <v>3000</v>
      </c>
      <c r="X58" s="5">
        <f t="shared" si="2"/>
        <v>0</v>
      </c>
      <c r="Y58" s="5">
        <f t="shared" si="2"/>
        <v>6200</v>
      </c>
      <c r="Z58" s="5">
        <f t="shared" si="2"/>
        <v>600</v>
      </c>
      <c r="AA58" s="5">
        <f t="shared" si="2"/>
        <v>0</v>
      </c>
      <c r="AB58" s="5">
        <f t="shared" si="2"/>
        <v>53.25</v>
      </c>
    </row>
    <row r="60" spans="1:28" x14ac:dyDescent="0.25">
      <c r="B60" t="s">
        <v>35</v>
      </c>
      <c r="C60" s="3">
        <v>44196</v>
      </c>
      <c r="F60">
        <v>30724.66</v>
      </c>
    </row>
    <row r="61" spans="1:28" x14ac:dyDescent="0.25">
      <c r="C61" s="34"/>
    </row>
    <row r="62" spans="1:28" x14ac:dyDescent="0.25">
      <c r="B62" t="s">
        <v>36</v>
      </c>
      <c r="C62" s="3">
        <v>43482</v>
      </c>
      <c r="F62">
        <f>+F58-E58</f>
        <v>-48757.25</v>
      </c>
    </row>
    <row r="63" spans="1:28" x14ac:dyDescent="0.25">
      <c r="A63" s="1" t="s">
        <v>210</v>
      </c>
      <c r="C63" s="3"/>
    </row>
    <row r="64" spans="1:28" x14ac:dyDescent="0.25">
      <c r="A64" s="5" t="s">
        <v>211</v>
      </c>
      <c r="B64" s="23">
        <v>43847</v>
      </c>
      <c r="C64" s="23">
        <v>43847</v>
      </c>
      <c r="D64" s="5" t="s">
        <v>213</v>
      </c>
      <c r="E64" s="5"/>
      <c r="F64" s="6">
        <v>40000</v>
      </c>
    </row>
    <row r="65" spans="1:27" x14ac:dyDescent="0.25">
      <c r="A65" s="5" t="s">
        <v>353</v>
      </c>
      <c r="B65" s="23">
        <v>44196</v>
      </c>
      <c r="C65" s="23">
        <v>44196</v>
      </c>
      <c r="D65" s="5" t="s">
        <v>354</v>
      </c>
      <c r="E65" s="5"/>
      <c r="F65" s="6">
        <f>+H3</f>
        <v>81</v>
      </c>
    </row>
    <row r="66" spans="1:27" x14ac:dyDescent="0.25">
      <c r="B66" t="s">
        <v>34</v>
      </c>
      <c r="C66" s="29"/>
      <c r="D66" s="29"/>
      <c r="E66" s="29">
        <f>SUM(E64:E65)</f>
        <v>0</v>
      </c>
      <c r="F66" s="73">
        <f>SUM(F64:F65)</f>
        <v>40081</v>
      </c>
    </row>
    <row r="67" spans="1:27" x14ac:dyDescent="0.25">
      <c r="F67" s="10"/>
      <c r="J67" s="10"/>
      <c r="P67" s="10"/>
      <c r="Q67" s="10"/>
      <c r="X67" s="10"/>
      <c r="Y67" s="10"/>
      <c r="Z67" s="10"/>
      <c r="AA67" s="10"/>
    </row>
    <row r="69" spans="1:27" x14ac:dyDescent="0.25">
      <c r="C69" s="5">
        <v>2100</v>
      </c>
      <c r="D69" s="5" t="s">
        <v>7</v>
      </c>
    </row>
    <row r="70" spans="1:27" x14ac:dyDescent="0.25">
      <c r="C70" s="22">
        <v>2150</v>
      </c>
      <c r="D70" s="22" t="s">
        <v>51</v>
      </c>
    </row>
    <row r="71" spans="1:27" x14ac:dyDescent="0.25">
      <c r="C71" s="5">
        <v>2200</v>
      </c>
      <c r="D71" s="5" t="s">
        <v>9</v>
      </c>
    </row>
    <row r="72" spans="1:27" x14ac:dyDescent="0.25">
      <c r="C72" s="5">
        <v>2250</v>
      </c>
      <c r="D72" s="5" t="s">
        <v>139</v>
      </c>
    </row>
    <row r="73" spans="1:27" x14ac:dyDescent="0.25">
      <c r="C73" s="22">
        <v>2300</v>
      </c>
      <c r="D73" s="22" t="s">
        <v>10</v>
      </c>
    </row>
    <row r="74" spans="1:27" x14ac:dyDescent="0.25">
      <c r="C74" s="22">
        <v>3001</v>
      </c>
      <c r="D74" s="22" t="s">
        <v>12</v>
      </c>
    </row>
    <row r="75" spans="1:27" x14ac:dyDescent="0.25">
      <c r="C75" s="5">
        <v>3100</v>
      </c>
      <c r="D75" s="5" t="s">
        <v>13</v>
      </c>
    </row>
    <row r="76" spans="1:27" x14ac:dyDescent="0.25">
      <c r="C76" s="22">
        <v>3200</v>
      </c>
      <c r="D76" s="22" t="s">
        <v>14</v>
      </c>
    </row>
    <row r="77" spans="1:27" x14ac:dyDescent="0.25">
      <c r="C77" s="5">
        <v>3300</v>
      </c>
      <c r="D77" s="5" t="s">
        <v>15</v>
      </c>
    </row>
    <row r="78" spans="1:27" x14ac:dyDescent="0.25">
      <c r="C78" s="5">
        <v>3330</v>
      </c>
      <c r="D78" s="5" t="s">
        <v>147</v>
      </c>
    </row>
    <row r="79" spans="1:27" x14ac:dyDescent="0.25">
      <c r="C79" s="5">
        <v>3350</v>
      </c>
      <c r="D79" s="5" t="s">
        <v>135</v>
      </c>
    </row>
    <row r="80" spans="1:27" x14ac:dyDescent="0.25">
      <c r="C80" s="22">
        <v>3400</v>
      </c>
      <c r="D80" s="22" t="s">
        <v>16</v>
      </c>
    </row>
    <row r="81" spans="3:15" x14ac:dyDescent="0.25">
      <c r="C81" s="5">
        <v>3500</v>
      </c>
      <c r="D81" s="5" t="s">
        <v>17</v>
      </c>
    </row>
    <row r="82" spans="3:15" x14ac:dyDescent="0.25">
      <c r="C82" s="22">
        <v>3600</v>
      </c>
      <c r="D82" s="22" t="s">
        <v>18</v>
      </c>
    </row>
    <row r="83" spans="3:15" x14ac:dyDescent="0.25">
      <c r="C83" s="5">
        <v>3700</v>
      </c>
      <c r="D83" s="5" t="s">
        <v>19</v>
      </c>
    </row>
    <row r="84" spans="3:15" x14ac:dyDescent="0.25">
      <c r="C84" s="5">
        <v>3750</v>
      </c>
      <c r="D84" s="5" t="s">
        <v>276</v>
      </c>
    </row>
    <row r="85" spans="3:15" x14ac:dyDescent="0.25">
      <c r="C85" s="22">
        <v>3800</v>
      </c>
      <c r="D85" s="22" t="s">
        <v>20</v>
      </c>
    </row>
    <row r="86" spans="3:15" x14ac:dyDescent="0.25">
      <c r="C86" s="20">
        <v>5000</v>
      </c>
      <c r="D86" s="21" t="s">
        <v>25</v>
      </c>
    </row>
    <row r="89" spans="3:15" x14ac:dyDescent="0.25">
      <c r="D89" t="s">
        <v>59</v>
      </c>
      <c r="M89" s="49">
        <v>0.45</v>
      </c>
      <c r="N89" s="49"/>
      <c r="O89" s="49">
        <v>0.55000000000000004</v>
      </c>
    </row>
    <row r="90" spans="3:15" x14ac:dyDescent="0.25">
      <c r="D90" s="47" t="s">
        <v>56</v>
      </c>
      <c r="E90" s="48">
        <v>100</v>
      </c>
      <c r="F90" s="48">
        <v>100</v>
      </c>
      <c r="G90" s="48">
        <v>100</v>
      </c>
      <c r="H90" s="72"/>
      <c r="I90" s="48">
        <v>100</v>
      </c>
      <c r="J90" s="48">
        <v>100</v>
      </c>
      <c r="M90" s="48">
        <v>2020</v>
      </c>
      <c r="N90" s="48"/>
      <c r="O90" s="48">
        <v>2021</v>
      </c>
    </row>
    <row r="91" spans="3:15" x14ac:dyDescent="0.25">
      <c r="D91" s="47" t="s">
        <v>57</v>
      </c>
      <c r="E91" s="47">
        <v>150</v>
      </c>
      <c r="F91" s="47">
        <v>150</v>
      </c>
      <c r="G91" s="47">
        <v>150</v>
      </c>
      <c r="H91" s="72"/>
      <c r="I91" s="47">
        <v>150</v>
      </c>
      <c r="J91" s="47">
        <v>150</v>
      </c>
    </row>
    <row r="92" spans="3:15" x14ac:dyDescent="0.25">
      <c r="D92" s="47" t="s">
        <v>58</v>
      </c>
      <c r="E92" s="47">
        <v>261</v>
      </c>
      <c r="F92" s="47">
        <v>430</v>
      </c>
      <c r="G92" s="47">
        <v>430</v>
      </c>
      <c r="H92" s="72"/>
      <c r="I92" s="47">
        <v>430</v>
      </c>
      <c r="J92" s="47">
        <v>430</v>
      </c>
    </row>
    <row r="93" spans="3:15" x14ac:dyDescent="0.25">
      <c r="D93" s="47" t="s">
        <v>260</v>
      </c>
      <c r="E93">
        <v>13</v>
      </c>
      <c r="F93">
        <v>18</v>
      </c>
      <c r="G93">
        <v>14</v>
      </c>
      <c r="I93">
        <v>20</v>
      </c>
      <c r="J93">
        <v>13</v>
      </c>
      <c r="K93">
        <f>SUM(E93:J93)</f>
        <v>78</v>
      </c>
    </row>
    <row r="94" spans="3:15" x14ac:dyDescent="0.25">
      <c r="D94" s="47" t="s">
        <v>61</v>
      </c>
      <c r="E94">
        <f>+E93*(E92+E91+E90)</f>
        <v>6643</v>
      </c>
      <c r="F94">
        <f t="shared" ref="F94:J94" si="3">+F93*(F92+F91+F90)</f>
        <v>12240</v>
      </c>
      <c r="G94">
        <f t="shared" si="3"/>
        <v>9520</v>
      </c>
      <c r="I94">
        <f t="shared" si="3"/>
        <v>13600</v>
      </c>
      <c r="J94">
        <f t="shared" si="3"/>
        <v>8840</v>
      </c>
      <c r="K94">
        <f>SUM(E94:J94)</f>
        <v>50843</v>
      </c>
      <c r="M94" s="74">
        <f>+K94*M89</f>
        <v>22879.350000000002</v>
      </c>
      <c r="N94" s="74"/>
      <c r="O94" s="74">
        <f>+K94*O89</f>
        <v>27963.65</v>
      </c>
    </row>
    <row r="95" spans="3:15" x14ac:dyDescent="0.25">
      <c r="D95" s="47" t="s">
        <v>63</v>
      </c>
      <c r="E95">
        <v>15</v>
      </c>
      <c r="F95">
        <v>11</v>
      </c>
      <c r="G95">
        <v>13</v>
      </c>
      <c r="I95">
        <v>19</v>
      </c>
      <c r="J95">
        <v>15</v>
      </c>
    </row>
    <row r="96" spans="3:15" x14ac:dyDescent="0.25">
      <c r="D96" s="47" t="s">
        <v>62</v>
      </c>
      <c r="E96">
        <f>+E95*E92</f>
        <v>3915</v>
      </c>
      <c r="F96">
        <f t="shared" ref="F96:J96" si="4">+F95*F92</f>
        <v>4730</v>
      </c>
      <c r="G96">
        <f t="shared" si="4"/>
        <v>5590</v>
      </c>
      <c r="I96">
        <f t="shared" si="4"/>
        <v>8170</v>
      </c>
      <c r="J96">
        <f t="shared" si="4"/>
        <v>6450</v>
      </c>
      <c r="K96">
        <f>SUM(E96:J96)</f>
        <v>28855</v>
      </c>
    </row>
    <row r="97" spans="4:13" x14ac:dyDescent="0.25">
      <c r="D97" s="47" t="s">
        <v>76</v>
      </c>
      <c r="J97">
        <v>78</v>
      </c>
      <c r="K97">
        <v>100</v>
      </c>
      <c r="M97">
        <f>+K97*J97</f>
        <v>7800</v>
      </c>
    </row>
  </sheetData>
  <pageMargins left="0.7" right="0.7" top="0.75" bottom="0.75" header="0.3" footer="0.3"/>
  <pageSetup paperSize="9" scale="47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FD01-2BA6-460F-ACA3-82AD949761C0}">
  <sheetPr>
    <pageSetUpPr fitToPage="1"/>
  </sheetPr>
  <dimension ref="A1:Y85"/>
  <sheetViews>
    <sheetView workbookViewId="0">
      <selection activeCell="AE33" sqref="AE33"/>
    </sheetView>
  </sheetViews>
  <sheetFormatPr baseColWidth="10" defaultRowHeight="15" x14ac:dyDescent="0.25"/>
  <cols>
    <col min="1" max="1" width="13.42578125" customWidth="1"/>
    <col min="3" max="3" width="13.5703125" customWidth="1"/>
    <col min="4" max="4" width="58.28515625" customWidth="1"/>
    <col min="7" max="8" width="9.5703125" customWidth="1"/>
    <col min="9" max="9" width="11.140625" customWidth="1"/>
    <col min="10" max="11" width="7.140625" customWidth="1"/>
    <col min="12" max="12" width="6.28515625" customWidth="1"/>
    <col min="13" max="13" width="6.85546875" customWidth="1"/>
    <col min="14" max="14" width="11.140625" customWidth="1"/>
    <col min="15" max="15" width="10.7109375" customWidth="1"/>
    <col min="16" max="16" width="7.7109375" customWidth="1"/>
    <col min="17" max="20" width="7.28515625" customWidth="1"/>
    <col min="21" max="21" width="6.5703125" customWidth="1"/>
    <col min="22" max="22" width="9.5703125" customWidth="1"/>
    <col min="23" max="23" width="8.7109375" customWidth="1"/>
    <col min="24" max="24" width="9.5703125" customWidth="1"/>
    <col min="25" max="25" width="7.28515625" customWidth="1"/>
  </cols>
  <sheetData>
    <row r="1" spans="1:25" ht="15.75" thickBot="1" x14ac:dyDescent="0.3">
      <c r="A1">
        <v>2019</v>
      </c>
      <c r="H1" t="s">
        <v>37</v>
      </c>
      <c r="N1" t="s">
        <v>11</v>
      </c>
    </row>
    <row r="2" spans="1:25" x14ac:dyDescent="0.25">
      <c r="A2" t="s">
        <v>89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38</v>
      </c>
      <c r="H2" s="25">
        <v>2100</v>
      </c>
      <c r="I2" s="26">
        <v>2150</v>
      </c>
      <c r="J2" s="26">
        <v>2200</v>
      </c>
      <c r="K2" s="26">
        <v>2250</v>
      </c>
      <c r="L2" s="52">
        <v>2300</v>
      </c>
      <c r="M2" s="37">
        <v>2400</v>
      </c>
      <c r="N2">
        <v>3001</v>
      </c>
      <c r="O2">
        <v>3100</v>
      </c>
      <c r="P2">
        <v>3200</v>
      </c>
      <c r="Q2">
        <v>3300</v>
      </c>
      <c r="R2">
        <v>3330</v>
      </c>
      <c r="S2">
        <v>3350</v>
      </c>
      <c r="T2">
        <v>3400</v>
      </c>
      <c r="U2">
        <v>3500</v>
      </c>
      <c r="V2">
        <v>3600</v>
      </c>
      <c r="W2">
        <v>3700</v>
      </c>
      <c r="X2">
        <v>3800</v>
      </c>
      <c r="Y2">
        <v>5000</v>
      </c>
    </row>
    <row r="3" spans="1:25" x14ac:dyDescent="0.25">
      <c r="A3" s="5" t="s">
        <v>186</v>
      </c>
      <c r="B3" s="23">
        <v>43830</v>
      </c>
      <c r="C3" s="23">
        <v>43829</v>
      </c>
      <c r="D3" s="5" t="s">
        <v>184</v>
      </c>
      <c r="E3" s="5"/>
      <c r="F3" s="5">
        <v>830</v>
      </c>
      <c r="G3" s="5"/>
      <c r="H3" s="5">
        <f>+F3</f>
        <v>830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5">
      <c r="A4" s="5" t="s">
        <v>183</v>
      </c>
      <c r="B4" s="23">
        <v>43830</v>
      </c>
      <c r="C4" s="23">
        <v>43830</v>
      </c>
      <c r="D4" s="5" t="s">
        <v>47</v>
      </c>
      <c r="E4" s="5"/>
      <c r="F4" s="5">
        <v>42</v>
      </c>
      <c r="G4" s="5"/>
      <c r="H4" s="5"/>
      <c r="I4" s="5"/>
      <c r="J4" s="5"/>
      <c r="K4" s="5"/>
      <c r="L4" s="5"/>
      <c r="M4" s="5">
        <f>+F4</f>
        <v>42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5" t="s">
        <v>180</v>
      </c>
      <c r="B5" s="23">
        <v>43829</v>
      </c>
      <c r="C5" s="23">
        <v>43829</v>
      </c>
      <c r="D5" s="5" t="s">
        <v>181</v>
      </c>
      <c r="E5" s="5"/>
      <c r="F5" s="5">
        <v>200</v>
      </c>
      <c r="G5" s="5"/>
      <c r="H5" s="5">
        <f>+F5</f>
        <v>200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5">
      <c r="A6" s="5" t="s">
        <v>177</v>
      </c>
      <c r="B6" s="23">
        <v>43829</v>
      </c>
      <c r="C6" s="23">
        <v>43829</v>
      </c>
      <c r="D6" s="5" t="s">
        <v>178</v>
      </c>
      <c r="E6" s="5"/>
      <c r="F6" s="5">
        <v>830</v>
      </c>
      <c r="G6" s="5"/>
      <c r="H6" s="5">
        <f>+F6</f>
        <v>830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t="s">
        <v>167</v>
      </c>
      <c r="B7" s="3">
        <v>43826</v>
      </c>
      <c r="C7" s="3">
        <v>43823</v>
      </c>
      <c r="D7" t="s">
        <v>176</v>
      </c>
      <c r="F7">
        <v>2351</v>
      </c>
      <c r="H7" s="53">
        <f>+F7</f>
        <v>2351</v>
      </c>
      <c r="I7" s="53"/>
      <c r="J7" s="53"/>
      <c r="K7" s="53"/>
      <c r="L7" s="54"/>
      <c r="M7" s="53"/>
    </row>
    <row r="8" spans="1:25" x14ac:dyDescent="0.25">
      <c r="A8" s="5" t="s">
        <v>145</v>
      </c>
      <c r="B8" s="23">
        <v>43817</v>
      </c>
      <c r="C8" s="23">
        <v>43817</v>
      </c>
      <c r="D8" s="5" t="s">
        <v>146</v>
      </c>
      <c r="E8" s="5">
        <v>15000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f>+E8</f>
        <v>15000</v>
      </c>
      <c r="S8" s="5"/>
      <c r="T8" s="5"/>
      <c r="U8" s="5"/>
      <c r="V8" s="5"/>
      <c r="W8" s="5"/>
      <c r="X8" s="5"/>
      <c r="Y8" s="5"/>
    </row>
    <row r="9" spans="1:25" x14ac:dyDescent="0.25">
      <c r="A9" s="5" t="s">
        <v>144</v>
      </c>
      <c r="B9" s="23">
        <v>43816</v>
      </c>
      <c r="C9" s="23">
        <v>43816</v>
      </c>
      <c r="D9" s="5" t="s">
        <v>55</v>
      </c>
      <c r="E9" s="5">
        <v>4.5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>
        <f>+E9</f>
        <v>4.5</v>
      </c>
    </row>
    <row r="10" spans="1:25" x14ac:dyDescent="0.25">
      <c r="A10" s="5" t="s">
        <v>142</v>
      </c>
      <c r="B10" s="23">
        <v>43804</v>
      </c>
      <c r="C10" s="23">
        <v>43804</v>
      </c>
      <c r="D10" s="5" t="s">
        <v>143</v>
      </c>
      <c r="E10" s="5">
        <v>1622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f>+E10</f>
        <v>1622</v>
      </c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5" t="s">
        <v>141</v>
      </c>
      <c r="B11" s="23">
        <v>43801</v>
      </c>
      <c r="C11" s="23">
        <v>43799</v>
      </c>
      <c r="D11" s="5" t="s">
        <v>140</v>
      </c>
      <c r="E11" s="5"/>
      <c r="F11" s="5">
        <v>2351</v>
      </c>
      <c r="G11" s="5"/>
      <c r="H11" s="5">
        <v>2351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5" t="s">
        <v>136</v>
      </c>
      <c r="B12" s="23">
        <v>43789</v>
      </c>
      <c r="C12" s="23">
        <v>43789</v>
      </c>
      <c r="D12" s="5" t="s">
        <v>137</v>
      </c>
      <c r="E12" s="5"/>
      <c r="F12" s="5">
        <v>15000</v>
      </c>
      <c r="G12" s="5"/>
      <c r="H12" s="5"/>
      <c r="I12" s="5"/>
      <c r="J12" s="5"/>
      <c r="K12" s="5">
        <f>+F12</f>
        <v>15000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5" t="s">
        <v>133</v>
      </c>
      <c r="B13" s="23">
        <v>43784</v>
      </c>
      <c r="C13" s="23">
        <v>43784</v>
      </c>
      <c r="D13" s="5" t="s">
        <v>134</v>
      </c>
      <c r="E13" s="5">
        <v>3490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f>+E13</f>
        <v>3490</v>
      </c>
      <c r="T13" s="5"/>
      <c r="U13" s="5"/>
      <c r="V13" s="5"/>
      <c r="W13" s="5"/>
      <c r="X13" s="5"/>
      <c r="Y13" s="5"/>
    </row>
    <row r="14" spans="1:25" x14ac:dyDescent="0.25">
      <c r="A14" s="5" t="s">
        <v>131</v>
      </c>
      <c r="B14" s="23">
        <v>43774</v>
      </c>
      <c r="C14" s="23">
        <v>43774</v>
      </c>
      <c r="D14" s="5" t="s">
        <v>132</v>
      </c>
      <c r="E14" s="5"/>
      <c r="F14" s="5">
        <v>9865</v>
      </c>
      <c r="G14" s="5"/>
      <c r="H14" s="5">
        <f>+F14</f>
        <v>9865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5" t="s">
        <v>129</v>
      </c>
      <c r="B15" s="23">
        <v>43773</v>
      </c>
      <c r="C15" s="23">
        <v>43772</v>
      </c>
      <c r="D15" s="5" t="s">
        <v>130</v>
      </c>
      <c r="E15" s="5"/>
      <c r="F15" s="5">
        <v>2351</v>
      </c>
      <c r="G15" s="5"/>
      <c r="H15" s="5">
        <f>+F15</f>
        <v>2351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5" t="s">
        <v>127</v>
      </c>
      <c r="B16" s="23">
        <v>43753</v>
      </c>
      <c r="C16" s="23">
        <v>43753</v>
      </c>
      <c r="D16" s="5" t="s">
        <v>128</v>
      </c>
      <c r="E16" s="5">
        <f>4.5+4.5</f>
        <v>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>+E16</f>
        <v>9</v>
      </c>
    </row>
    <row r="17" spans="1:25" x14ac:dyDescent="0.25">
      <c r="A17" s="5" t="s">
        <v>125</v>
      </c>
      <c r="B17" s="23">
        <v>43710</v>
      </c>
      <c r="C17" s="23">
        <v>43710</v>
      </c>
      <c r="D17" s="5" t="s">
        <v>126</v>
      </c>
      <c r="E17" s="5">
        <v>9300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f>+E17</f>
        <v>9300</v>
      </c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t="s">
        <v>124</v>
      </c>
      <c r="B18" s="28">
        <v>43707</v>
      </c>
      <c r="C18" s="28">
        <v>43707</v>
      </c>
      <c r="D18" s="29" t="s">
        <v>123</v>
      </c>
      <c r="E18" s="29">
        <v>425</v>
      </c>
      <c r="F18" s="29"/>
      <c r="G18" s="40"/>
      <c r="H18" s="30"/>
      <c r="I18" s="29"/>
      <c r="J18" s="40"/>
      <c r="K18" s="40"/>
      <c r="L18" s="29"/>
      <c r="M18" s="39"/>
      <c r="N18" s="31"/>
      <c r="O18" s="29"/>
      <c r="P18" s="29"/>
      <c r="Q18" s="29"/>
      <c r="R18" s="29"/>
      <c r="S18" s="29"/>
      <c r="T18" s="29"/>
      <c r="U18" s="29"/>
      <c r="V18" s="29">
        <f>+E18</f>
        <v>425</v>
      </c>
      <c r="W18" s="29"/>
      <c r="X18" s="29"/>
      <c r="Y18" s="29"/>
    </row>
    <row r="19" spans="1:25" x14ac:dyDescent="0.25">
      <c r="A19" t="s">
        <v>122</v>
      </c>
      <c r="B19" s="23">
        <v>43627</v>
      </c>
      <c r="C19" s="23">
        <v>43627</v>
      </c>
      <c r="D19" s="5" t="s">
        <v>78</v>
      </c>
      <c r="E19" s="5">
        <v>9</v>
      </c>
      <c r="F19" s="5"/>
      <c r="G19" s="32"/>
      <c r="H19" s="27"/>
      <c r="I19" s="5"/>
      <c r="J19" s="32"/>
      <c r="K19" s="32"/>
      <c r="L19" s="5"/>
      <c r="M19" s="38"/>
      <c r="N19" s="24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>+E19</f>
        <v>9</v>
      </c>
    </row>
    <row r="20" spans="1:25" x14ac:dyDescent="0.25">
      <c r="A20" t="s">
        <v>121</v>
      </c>
      <c r="B20" s="23">
        <v>43605</v>
      </c>
      <c r="C20" s="23">
        <v>43605</v>
      </c>
      <c r="D20" s="5" t="s">
        <v>119</v>
      </c>
      <c r="E20" s="5">
        <v>3000</v>
      </c>
      <c r="F20" s="5"/>
      <c r="G20" s="32"/>
      <c r="H20" s="27"/>
      <c r="I20" s="5"/>
      <c r="J20" s="32"/>
      <c r="K20" s="32"/>
      <c r="L20" s="5"/>
      <c r="M20" s="38"/>
      <c r="N20" s="24"/>
      <c r="O20" s="5"/>
      <c r="P20" s="5"/>
      <c r="Q20" s="5"/>
      <c r="R20" s="5"/>
      <c r="S20" s="5"/>
      <c r="T20" s="5"/>
      <c r="U20" s="5">
        <f>+E20</f>
        <v>3000</v>
      </c>
      <c r="V20" s="5"/>
      <c r="W20" s="5"/>
      <c r="X20" s="5"/>
      <c r="Y20" s="5"/>
    </row>
    <row r="21" spans="1:25" x14ac:dyDescent="0.25">
      <c r="A21" t="s">
        <v>118</v>
      </c>
      <c r="B21" s="23">
        <v>43600</v>
      </c>
      <c r="C21" s="23">
        <v>43600</v>
      </c>
      <c r="D21" s="5" t="s">
        <v>93</v>
      </c>
      <c r="E21" s="5">
        <v>1500</v>
      </c>
      <c r="F21" s="5"/>
      <c r="G21" s="32"/>
      <c r="H21" s="27"/>
      <c r="I21" s="5"/>
      <c r="J21" s="32"/>
      <c r="K21" s="32"/>
      <c r="L21" s="5"/>
      <c r="M21" s="38"/>
      <c r="N21" s="24"/>
      <c r="O21" s="5"/>
      <c r="P21" s="5">
        <f>+E21</f>
        <v>1500</v>
      </c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t="s">
        <v>117</v>
      </c>
      <c r="B22" s="23">
        <v>43599</v>
      </c>
      <c r="C22" s="23">
        <v>43599</v>
      </c>
      <c r="D22" s="5" t="s">
        <v>92</v>
      </c>
      <c r="E22" s="5">
        <v>19.25</v>
      </c>
      <c r="F22" s="5"/>
      <c r="G22" s="32"/>
      <c r="H22" s="27"/>
      <c r="I22" s="5"/>
      <c r="J22" s="32"/>
      <c r="K22" s="32"/>
      <c r="L22" s="5"/>
      <c r="M22" s="38"/>
      <c r="N22" s="24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>+E22</f>
        <v>19.25</v>
      </c>
    </row>
    <row r="23" spans="1:25" x14ac:dyDescent="0.25">
      <c r="A23" t="s">
        <v>116</v>
      </c>
      <c r="B23" s="23">
        <v>43594</v>
      </c>
      <c r="C23" s="23">
        <v>43594</v>
      </c>
      <c r="D23" s="5" t="s">
        <v>88</v>
      </c>
      <c r="E23" s="5"/>
      <c r="F23" s="5">
        <v>5800</v>
      </c>
      <c r="G23" s="32"/>
      <c r="H23" s="27"/>
      <c r="I23" s="5"/>
      <c r="J23" s="32"/>
      <c r="K23" s="32"/>
      <c r="L23" s="5">
        <f>+F23</f>
        <v>5800</v>
      </c>
      <c r="M23" s="38"/>
      <c r="N23" s="2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t="s">
        <v>115</v>
      </c>
      <c r="B24" s="23">
        <v>43580</v>
      </c>
      <c r="C24" s="23">
        <v>43580</v>
      </c>
      <c r="D24" s="5" t="s">
        <v>87</v>
      </c>
      <c r="E24" s="5">
        <v>28855</v>
      </c>
      <c r="F24" s="5"/>
      <c r="G24" s="32"/>
      <c r="H24" s="27"/>
      <c r="I24" s="5"/>
      <c r="J24" s="32"/>
      <c r="K24" s="32"/>
      <c r="L24" s="5"/>
      <c r="M24" s="38"/>
      <c r="N24" s="24">
        <f>+E24</f>
        <v>28855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t="s">
        <v>114</v>
      </c>
      <c r="B25" s="23">
        <v>43578</v>
      </c>
      <c r="C25" s="23">
        <v>43578</v>
      </c>
      <c r="D25" s="5" t="s">
        <v>86</v>
      </c>
      <c r="E25" s="29">
        <v>6000</v>
      </c>
      <c r="F25" s="29"/>
      <c r="H25" s="30"/>
      <c r="I25" s="29"/>
      <c r="J25" s="40"/>
      <c r="K25" s="40"/>
      <c r="L25" s="5"/>
      <c r="M25" s="39"/>
      <c r="N25" s="31"/>
      <c r="O25" s="29"/>
      <c r="P25" s="29"/>
      <c r="Q25" s="29"/>
      <c r="R25" s="29"/>
      <c r="S25" s="29"/>
      <c r="T25" s="29">
        <f>+E25</f>
        <v>6000</v>
      </c>
      <c r="U25" s="29"/>
      <c r="V25" s="29"/>
      <c r="W25" s="29"/>
      <c r="X25" s="29"/>
      <c r="Y25" s="29"/>
    </row>
    <row r="26" spans="1:25" x14ac:dyDescent="0.25">
      <c r="A26" t="s">
        <v>114</v>
      </c>
      <c r="B26" s="23">
        <v>43578</v>
      </c>
      <c r="C26" s="23">
        <v>43578</v>
      </c>
      <c r="D26" s="5" t="s">
        <v>85</v>
      </c>
      <c r="E26" s="5">
        <v>3000</v>
      </c>
      <c r="F26" s="5"/>
      <c r="H26" s="27"/>
      <c r="I26" s="5"/>
      <c r="J26" s="32"/>
      <c r="K26" s="32"/>
      <c r="L26" s="5"/>
      <c r="M26" s="38"/>
      <c r="N26" s="24"/>
      <c r="O26" s="5"/>
      <c r="P26" s="5"/>
      <c r="Q26" s="5"/>
      <c r="R26" s="29"/>
      <c r="S26" s="29"/>
      <c r="T26" s="29">
        <f t="shared" ref="T26:T27" si="0">+E26</f>
        <v>3000</v>
      </c>
      <c r="U26" s="5"/>
      <c r="V26" s="5"/>
      <c r="W26" s="5"/>
      <c r="X26" s="5"/>
      <c r="Y26" s="5"/>
    </row>
    <row r="27" spans="1:25" x14ac:dyDescent="0.25">
      <c r="A27" t="s">
        <v>114</v>
      </c>
      <c r="B27" s="23">
        <v>43578</v>
      </c>
      <c r="C27" s="23">
        <v>43578</v>
      </c>
      <c r="D27" s="5" t="s">
        <v>84</v>
      </c>
      <c r="E27" s="5">
        <v>2000</v>
      </c>
      <c r="F27" s="5"/>
      <c r="H27" s="27"/>
      <c r="I27" s="5"/>
      <c r="J27" s="32"/>
      <c r="K27" s="32"/>
      <c r="L27" s="5"/>
      <c r="M27" s="38"/>
      <c r="N27" s="24"/>
      <c r="O27" s="5"/>
      <c r="P27" s="5"/>
      <c r="Q27" s="5"/>
      <c r="R27" s="29"/>
      <c r="S27" s="29"/>
      <c r="T27" s="29">
        <f t="shared" si="0"/>
        <v>2000</v>
      </c>
      <c r="U27" s="5"/>
      <c r="V27" s="5"/>
      <c r="W27" s="5"/>
      <c r="X27" s="5"/>
      <c r="Y27" s="5"/>
    </row>
    <row r="28" spans="1:25" x14ac:dyDescent="0.25">
      <c r="A28" t="s">
        <v>113</v>
      </c>
      <c r="B28" s="23">
        <v>43578</v>
      </c>
      <c r="C28" s="23">
        <v>43578</v>
      </c>
      <c r="D28" s="5" t="s">
        <v>83</v>
      </c>
      <c r="E28" s="5">
        <v>1619</v>
      </c>
      <c r="F28" s="5"/>
      <c r="G28" s="32"/>
      <c r="H28" s="27"/>
      <c r="I28" s="5"/>
      <c r="J28" s="32"/>
      <c r="K28" s="32"/>
      <c r="L28" s="5"/>
      <c r="M28" s="38"/>
      <c r="N28" s="24"/>
      <c r="O28" s="5"/>
      <c r="P28" s="5"/>
      <c r="Q28" s="5"/>
      <c r="R28" s="5"/>
      <c r="S28" s="5"/>
      <c r="T28" s="5"/>
      <c r="U28" s="5"/>
      <c r="V28" s="5"/>
      <c r="W28" s="5"/>
      <c r="X28" s="5">
        <f>+E28</f>
        <v>1619</v>
      </c>
      <c r="Y28" s="5"/>
    </row>
    <row r="29" spans="1:25" x14ac:dyDescent="0.25">
      <c r="A29" t="s">
        <v>112</v>
      </c>
      <c r="B29" s="23">
        <v>43571</v>
      </c>
      <c r="C29" s="23">
        <v>43571</v>
      </c>
      <c r="D29" s="5" t="s">
        <v>82</v>
      </c>
      <c r="E29" s="5">
        <v>9</v>
      </c>
      <c r="F29" s="5"/>
      <c r="G29" s="32"/>
      <c r="H29" s="27"/>
      <c r="I29" s="5"/>
      <c r="J29" s="32"/>
      <c r="K29" s="32"/>
      <c r="L29" s="5"/>
      <c r="M29" s="38"/>
      <c r="N29" s="24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>+E29</f>
        <v>9</v>
      </c>
    </row>
    <row r="30" spans="1:25" x14ac:dyDescent="0.25">
      <c r="A30" t="s">
        <v>111</v>
      </c>
      <c r="B30" s="3">
        <v>43549</v>
      </c>
      <c r="C30" s="28">
        <v>43549</v>
      </c>
      <c r="D30" s="29" t="s">
        <v>81</v>
      </c>
      <c r="E30" s="29">
        <v>5800</v>
      </c>
      <c r="F30" s="29"/>
      <c r="H30" s="30"/>
      <c r="I30" s="29"/>
      <c r="J30" s="40"/>
      <c r="K30" s="40"/>
      <c r="L30" s="5"/>
      <c r="M30" s="39"/>
      <c r="N30" s="31"/>
      <c r="O30" s="29"/>
      <c r="P30" s="29"/>
      <c r="Q30" s="29"/>
      <c r="R30" s="29"/>
      <c r="S30" s="29"/>
      <c r="T30" s="29"/>
      <c r="U30" s="29"/>
      <c r="V30" s="29"/>
      <c r="W30" s="29">
        <f>+E30</f>
        <v>5800</v>
      </c>
      <c r="X30" s="29"/>
      <c r="Y30" s="5"/>
    </row>
    <row r="31" spans="1:25" x14ac:dyDescent="0.25">
      <c r="A31" t="s">
        <v>110</v>
      </c>
      <c r="B31" s="3">
        <v>43549</v>
      </c>
      <c r="C31" s="23">
        <v>43549</v>
      </c>
      <c r="D31" s="5" t="s">
        <v>80</v>
      </c>
      <c r="E31" s="5">
        <v>782.59</v>
      </c>
      <c r="F31" s="5"/>
      <c r="H31" s="27"/>
      <c r="I31" s="5"/>
      <c r="J31" s="32"/>
      <c r="K31" s="32"/>
      <c r="L31" s="5"/>
      <c r="M31" s="38"/>
      <c r="N31" s="24"/>
      <c r="O31" s="5"/>
      <c r="P31" s="5"/>
      <c r="Q31" s="5"/>
      <c r="R31" s="5"/>
      <c r="S31" s="5"/>
      <c r="T31" s="5"/>
      <c r="U31" s="5"/>
      <c r="V31" s="5">
        <f>+E31</f>
        <v>782.59</v>
      </c>
      <c r="W31" s="5"/>
      <c r="X31" s="5"/>
      <c r="Y31" s="5"/>
    </row>
    <row r="32" spans="1:25" x14ac:dyDescent="0.25">
      <c r="A32" t="s">
        <v>109</v>
      </c>
      <c r="B32" s="3">
        <v>43545</v>
      </c>
      <c r="C32" s="23">
        <v>43545</v>
      </c>
      <c r="D32" s="5" t="s">
        <v>79</v>
      </c>
      <c r="E32" s="5"/>
      <c r="F32" s="5">
        <v>15000</v>
      </c>
      <c r="H32" s="27"/>
      <c r="I32" s="5"/>
      <c r="J32" s="32">
        <f>+F32</f>
        <v>15000</v>
      </c>
      <c r="K32" s="32"/>
      <c r="L32" s="5"/>
      <c r="M32" s="38"/>
      <c r="N32" s="2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t="s">
        <v>108</v>
      </c>
      <c r="B33" s="3">
        <v>43536</v>
      </c>
      <c r="C33" s="23">
        <v>43536</v>
      </c>
      <c r="D33" s="5" t="s">
        <v>78</v>
      </c>
      <c r="E33" s="5">
        <v>1.25</v>
      </c>
      <c r="F33" s="5"/>
      <c r="H33" s="27"/>
      <c r="I33" s="5"/>
      <c r="J33" s="32"/>
      <c r="K33" s="32"/>
      <c r="L33" s="5"/>
      <c r="M33" s="38"/>
      <c r="N33" s="24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>+E33</f>
        <v>1.25</v>
      </c>
    </row>
    <row r="34" spans="1:25" x14ac:dyDescent="0.25">
      <c r="A34" t="s">
        <v>107</v>
      </c>
      <c r="B34" s="3">
        <v>43523</v>
      </c>
      <c r="C34" s="23">
        <v>43523</v>
      </c>
      <c r="D34" s="5" t="s">
        <v>77</v>
      </c>
      <c r="E34" s="5">
        <v>687.5</v>
      </c>
      <c r="F34" s="5"/>
      <c r="H34" s="27"/>
      <c r="I34" s="5"/>
      <c r="J34" s="32"/>
      <c r="K34" s="32"/>
      <c r="L34" s="5"/>
      <c r="M34" s="38"/>
      <c r="N34" s="24"/>
      <c r="O34" s="5">
        <f>+E34</f>
        <v>687.5</v>
      </c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t="s">
        <v>106</v>
      </c>
      <c r="B35" s="3">
        <v>43507</v>
      </c>
      <c r="C35" s="3">
        <v>43507</v>
      </c>
      <c r="D35" s="5" t="s">
        <v>74</v>
      </c>
      <c r="E35" s="5"/>
      <c r="F35" s="5">
        <v>1871</v>
      </c>
      <c r="H35" s="27"/>
      <c r="I35" s="5">
        <f>+F35</f>
        <v>1871</v>
      </c>
      <c r="J35" s="32"/>
      <c r="K35" s="32"/>
      <c r="L35" s="5"/>
      <c r="M35" s="38"/>
      <c r="N35" s="2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t="s">
        <v>105</v>
      </c>
      <c r="B36" s="3">
        <v>43504</v>
      </c>
      <c r="C36" s="23">
        <v>43504</v>
      </c>
      <c r="D36" s="5" t="s">
        <v>73</v>
      </c>
      <c r="E36" s="5"/>
      <c r="F36" s="5">
        <v>649</v>
      </c>
      <c r="H36" s="27"/>
      <c r="I36" s="5">
        <f t="shared" ref="I36:I41" si="1">+F36</f>
        <v>649</v>
      </c>
      <c r="J36" s="32"/>
      <c r="K36" s="32"/>
      <c r="L36" s="5"/>
      <c r="M36" s="38"/>
      <c r="N36" s="2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t="s">
        <v>104</v>
      </c>
      <c r="B37" s="3">
        <v>43504</v>
      </c>
      <c r="C37" s="23">
        <v>43504</v>
      </c>
      <c r="D37" s="5" t="s">
        <v>73</v>
      </c>
      <c r="E37" s="5"/>
      <c r="F37" s="5">
        <v>1622</v>
      </c>
      <c r="H37" s="27"/>
      <c r="I37" s="5">
        <f t="shared" si="1"/>
        <v>1622</v>
      </c>
      <c r="J37" s="32"/>
      <c r="K37" s="32"/>
      <c r="L37" s="5"/>
      <c r="M37" s="38"/>
      <c r="N37" s="2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t="s">
        <v>103</v>
      </c>
      <c r="B38" s="3">
        <v>43496</v>
      </c>
      <c r="C38" s="23">
        <v>43496</v>
      </c>
      <c r="D38" s="5" t="s">
        <v>72</v>
      </c>
      <c r="E38" s="5"/>
      <c r="F38" s="5">
        <v>200</v>
      </c>
      <c r="H38" s="27"/>
      <c r="I38" s="5">
        <f t="shared" si="1"/>
        <v>200</v>
      </c>
      <c r="J38" s="32"/>
      <c r="K38" s="32"/>
      <c r="L38" s="5"/>
      <c r="M38" s="38"/>
      <c r="N38" s="2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5">
      <c r="A39" t="s">
        <v>102</v>
      </c>
      <c r="B39" s="3">
        <v>43496</v>
      </c>
      <c r="C39" s="23">
        <v>43496</v>
      </c>
      <c r="D39" s="5" t="s">
        <v>71</v>
      </c>
      <c r="E39" s="5"/>
      <c r="F39" s="5">
        <v>1422</v>
      </c>
      <c r="H39" s="27"/>
      <c r="I39" s="5">
        <f t="shared" si="1"/>
        <v>1422</v>
      </c>
      <c r="J39" s="32"/>
      <c r="K39" s="32"/>
      <c r="L39" s="5"/>
      <c r="M39" s="38"/>
      <c r="N39" s="2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t="s">
        <v>101</v>
      </c>
      <c r="B40" s="3">
        <v>43495</v>
      </c>
      <c r="C40" s="23">
        <v>43495</v>
      </c>
      <c r="D40" s="5" t="s">
        <v>70</v>
      </c>
      <c r="E40" s="5"/>
      <c r="F40" s="5">
        <v>1260</v>
      </c>
      <c r="H40" s="27"/>
      <c r="I40" s="5">
        <f t="shared" si="1"/>
        <v>1260</v>
      </c>
      <c r="J40" s="32"/>
      <c r="K40" s="32"/>
      <c r="L40" s="5"/>
      <c r="M40" s="38"/>
      <c r="N40" s="2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t="s">
        <v>100</v>
      </c>
      <c r="B41" s="3">
        <v>43494</v>
      </c>
      <c r="C41" s="23">
        <v>43494</v>
      </c>
      <c r="D41" s="5" t="s">
        <v>69</v>
      </c>
      <c r="E41" s="5"/>
      <c r="F41" s="5">
        <v>611</v>
      </c>
      <c r="H41" s="27"/>
      <c r="I41" s="5">
        <f t="shared" si="1"/>
        <v>611</v>
      </c>
      <c r="J41" s="32"/>
      <c r="K41" s="32"/>
      <c r="L41" s="5"/>
      <c r="M41" s="38"/>
      <c r="N41" s="2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t="s">
        <v>99</v>
      </c>
      <c r="B42" s="3">
        <v>43486</v>
      </c>
      <c r="C42" s="23">
        <v>43485</v>
      </c>
      <c r="D42" s="5" t="s">
        <v>68</v>
      </c>
      <c r="E42" s="5"/>
      <c r="F42" s="5">
        <v>1260</v>
      </c>
      <c r="H42" s="27"/>
      <c r="I42" s="5">
        <f t="shared" ref="I42:I47" si="2">+F42</f>
        <v>1260</v>
      </c>
      <c r="J42" s="32"/>
      <c r="K42" s="32"/>
      <c r="L42" s="5"/>
      <c r="M42" s="38"/>
      <c r="N42" s="2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t="s">
        <v>98</v>
      </c>
      <c r="B43" s="3">
        <v>43486</v>
      </c>
      <c r="C43" s="23">
        <v>43486</v>
      </c>
      <c r="D43" s="5" t="s">
        <v>67</v>
      </c>
      <c r="E43" s="5"/>
      <c r="F43" s="5">
        <v>1422</v>
      </c>
      <c r="H43" s="27"/>
      <c r="I43" s="5">
        <f t="shared" si="2"/>
        <v>1422</v>
      </c>
      <c r="J43" s="32"/>
      <c r="K43" s="32"/>
      <c r="L43" s="5"/>
      <c r="M43" s="38"/>
      <c r="N43" s="2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t="s">
        <v>97</v>
      </c>
      <c r="B44" s="3">
        <v>43482</v>
      </c>
      <c r="C44" s="3">
        <v>43481</v>
      </c>
      <c r="D44" s="5" t="s">
        <v>66</v>
      </c>
      <c r="F44">
        <v>1011</v>
      </c>
      <c r="I44">
        <f t="shared" si="2"/>
        <v>1011</v>
      </c>
      <c r="J44" s="32"/>
      <c r="K44" s="32"/>
      <c r="L44" s="5"/>
      <c r="M44" s="38"/>
      <c r="N44" s="2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t="s">
        <v>96</v>
      </c>
      <c r="B45" s="3">
        <v>43482</v>
      </c>
      <c r="C45" s="23">
        <v>43481</v>
      </c>
      <c r="D45" s="5" t="s">
        <v>66</v>
      </c>
      <c r="E45" s="5"/>
      <c r="F45" s="5">
        <v>2282</v>
      </c>
      <c r="H45" s="27"/>
      <c r="I45" s="5">
        <f t="shared" si="2"/>
        <v>2282</v>
      </c>
      <c r="J45" s="32"/>
      <c r="K45" s="32"/>
      <c r="L45" s="5"/>
      <c r="M45" s="38"/>
      <c r="N45" s="2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t="s">
        <v>95</v>
      </c>
      <c r="B46" s="3">
        <v>43480</v>
      </c>
      <c r="C46" s="23">
        <v>43480</v>
      </c>
      <c r="D46" s="5" t="s">
        <v>53</v>
      </c>
      <c r="E46" s="5"/>
      <c r="F46" s="5">
        <v>600</v>
      </c>
      <c r="H46" s="27"/>
      <c r="I46" s="5">
        <f t="shared" si="2"/>
        <v>600</v>
      </c>
      <c r="J46" s="32"/>
      <c r="K46" s="32"/>
      <c r="L46" s="5"/>
      <c r="M46" s="38"/>
      <c r="N46" s="2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t="s">
        <v>94</v>
      </c>
      <c r="B47" s="3">
        <v>43480</v>
      </c>
      <c r="C47" s="23">
        <v>43480</v>
      </c>
      <c r="D47" s="5" t="s">
        <v>52</v>
      </c>
      <c r="E47" s="5"/>
      <c r="F47" s="5">
        <v>811</v>
      </c>
      <c r="H47" s="27"/>
      <c r="I47" s="5">
        <f t="shared" si="2"/>
        <v>811</v>
      </c>
      <c r="J47" s="32"/>
      <c r="K47" s="32"/>
      <c r="L47" s="5"/>
      <c r="M47" s="38"/>
      <c r="N47" s="2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t="s">
        <v>91</v>
      </c>
      <c r="B48" s="3">
        <v>43480</v>
      </c>
      <c r="C48" s="23">
        <v>43480</v>
      </c>
      <c r="D48" s="5" t="s">
        <v>55</v>
      </c>
      <c r="E48" s="5">
        <v>4.5</v>
      </c>
      <c r="F48" s="5"/>
      <c r="H48" s="27"/>
      <c r="I48" s="5"/>
      <c r="J48" s="32"/>
      <c r="K48" s="32"/>
      <c r="L48" s="5"/>
      <c r="M48" s="38"/>
      <c r="N48" s="24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>+E48</f>
        <v>4.5</v>
      </c>
    </row>
    <row r="49" spans="1:25" x14ac:dyDescent="0.25">
      <c r="A49" t="s">
        <v>90</v>
      </c>
      <c r="B49" s="3">
        <v>43469</v>
      </c>
      <c r="C49" s="23">
        <v>43469</v>
      </c>
      <c r="D49" s="5" t="s">
        <v>50</v>
      </c>
      <c r="E49" s="5"/>
      <c r="F49" s="5">
        <v>611</v>
      </c>
      <c r="H49" s="27"/>
      <c r="I49" s="5">
        <f>+F49</f>
        <v>611</v>
      </c>
      <c r="J49" s="32"/>
      <c r="K49" s="32"/>
      <c r="L49" s="5"/>
      <c r="M49" s="38"/>
      <c r="N49" s="24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B50" t="s">
        <v>34</v>
      </c>
      <c r="C50" s="5"/>
      <c r="D50" s="5"/>
      <c r="E50" s="5">
        <f>SUM(E3:E49)</f>
        <v>83137.59</v>
      </c>
      <c r="F50" s="5">
        <f>SUM(F3:F49)</f>
        <v>70252</v>
      </c>
      <c r="G50">
        <f>SUM(G3:G48)</f>
        <v>0</v>
      </c>
      <c r="H50" s="5">
        <f t="shared" ref="H50:Y50" si="3">SUM(H3:H49)</f>
        <v>18778</v>
      </c>
      <c r="I50" s="5">
        <f t="shared" si="3"/>
        <v>15632</v>
      </c>
      <c r="J50" s="5">
        <f t="shared" si="3"/>
        <v>15000</v>
      </c>
      <c r="K50" s="5">
        <f t="shared" si="3"/>
        <v>15000</v>
      </c>
      <c r="L50" s="5">
        <f t="shared" si="3"/>
        <v>5800</v>
      </c>
      <c r="M50" s="5">
        <f t="shared" si="3"/>
        <v>42</v>
      </c>
      <c r="N50" s="5">
        <f t="shared" si="3"/>
        <v>28855</v>
      </c>
      <c r="O50" s="5">
        <f t="shared" si="3"/>
        <v>687.5</v>
      </c>
      <c r="P50" s="5">
        <f t="shared" si="3"/>
        <v>10800</v>
      </c>
      <c r="Q50" s="5">
        <f t="shared" si="3"/>
        <v>1622</v>
      </c>
      <c r="R50" s="5">
        <f t="shared" si="3"/>
        <v>15000</v>
      </c>
      <c r="S50" s="5">
        <f t="shared" si="3"/>
        <v>3490</v>
      </c>
      <c r="T50" s="5">
        <f t="shared" si="3"/>
        <v>11000</v>
      </c>
      <c r="U50" s="5">
        <f t="shared" si="3"/>
        <v>3000</v>
      </c>
      <c r="V50" s="5">
        <f t="shared" si="3"/>
        <v>1207.5900000000001</v>
      </c>
      <c r="W50" s="5">
        <f t="shared" si="3"/>
        <v>5800</v>
      </c>
      <c r="X50" s="5">
        <f t="shared" si="3"/>
        <v>1619</v>
      </c>
      <c r="Y50" s="5">
        <f t="shared" si="3"/>
        <v>56.5</v>
      </c>
    </row>
    <row r="52" spans="1:25" x14ac:dyDescent="0.25">
      <c r="B52" t="s">
        <v>35</v>
      </c>
      <c r="C52" s="3">
        <v>43830</v>
      </c>
      <c r="F52">
        <v>79481.91</v>
      </c>
    </row>
    <row r="53" spans="1:25" x14ac:dyDescent="0.25">
      <c r="C53" s="34"/>
    </row>
    <row r="54" spans="1:25" x14ac:dyDescent="0.25">
      <c r="B54" t="s">
        <v>36</v>
      </c>
      <c r="C54" s="3">
        <v>43482</v>
      </c>
      <c r="F54">
        <f>+F50-E50</f>
        <v>-12885.589999999997</v>
      </c>
    </row>
    <row r="56" spans="1:25" x14ac:dyDescent="0.25">
      <c r="B56" t="s">
        <v>54</v>
      </c>
      <c r="F56" s="10"/>
      <c r="I56" s="10"/>
      <c r="N56" s="10"/>
      <c r="O56" s="10"/>
      <c r="V56" s="10"/>
      <c r="W56" s="10"/>
      <c r="X56" s="10"/>
    </row>
    <row r="58" spans="1:25" x14ac:dyDescent="0.25">
      <c r="C58" s="5">
        <v>2100</v>
      </c>
      <c r="D58" s="5" t="s">
        <v>7</v>
      </c>
    </row>
    <row r="59" spans="1:25" x14ac:dyDescent="0.25">
      <c r="C59" s="22">
        <v>2150</v>
      </c>
      <c r="D59" s="22" t="s">
        <v>51</v>
      </c>
    </row>
    <row r="60" spans="1:25" x14ac:dyDescent="0.25">
      <c r="C60" s="5">
        <v>2200</v>
      </c>
      <c r="D60" s="5" t="s">
        <v>9</v>
      </c>
    </row>
    <row r="61" spans="1:25" x14ac:dyDescent="0.25">
      <c r="C61" s="5">
        <v>2250</v>
      </c>
      <c r="D61" s="5" t="s">
        <v>139</v>
      </c>
    </row>
    <row r="62" spans="1:25" x14ac:dyDescent="0.25">
      <c r="C62" s="22">
        <v>2300</v>
      </c>
      <c r="D62" s="22" t="s">
        <v>10</v>
      </c>
    </row>
    <row r="63" spans="1:25" x14ac:dyDescent="0.25">
      <c r="C63" s="22">
        <v>3001</v>
      </c>
      <c r="D63" s="22" t="s">
        <v>12</v>
      </c>
    </row>
    <row r="64" spans="1:25" x14ac:dyDescent="0.25">
      <c r="C64" s="5">
        <v>3100</v>
      </c>
      <c r="D64" s="5" t="s">
        <v>13</v>
      </c>
    </row>
    <row r="65" spans="3:13" x14ac:dyDescent="0.25">
      <c r="C65" s="22">
        <v>3200</v>
      </c>
      <c r="D65" s="22" t="s">
        <v>14</v>
      </c>
    </row>
    <row r="66" spans="3:13" x14ac:dyDescent="0.25">
      <c r="C66" s="5">
        <v>3300</v>
      </c>
      <c r="D66" s="5" t="s">
        <v>15</v>
      </c>
    </row>
    <row r="67" spans="3:13" x14ac:dyDescent="0.25">
      <c r="C67" s="5">
        <v>3330</v>
      </c>
      <c r="D67" s="5" t="s">
        <v>147</v>
      </c>
    </row>
    <row r="68" spans="3:13" x14ac:dyDescent="0.25">
      <c r="C68" s="5">
        <v>3350</v>
      </c>
      <c r="D68" s="5" t="s">
        <v>135</v>
      </c>
    </row>
    <row r="69" spans="3:13" x14ac:dyDescent="0.25">
      <c r="C69" s="22">
        <v>3400</v>
      </c>
      <c r="D69" s="22" t="s">
        <v>16</v>
      </c>
    </row>
    <row r="70" spans="3:13" x14ac:dyDescent="0.25">
      <c r="C70" s="5">
        <v>3500</v>
      </c>
      <c r="D70" s="5" t="s">
        <v>17</v>
      </c>
    </row>
    <row r="71" spans="3:13" x14ac:dyDescent="0.25">
      <c r="C71" s="22">
        <v>3600</v>
      </c>
      <c r="D71" s="22" t="s">
        <v>18</v>
      </c>
    </row>
    <row r="72" spans="3:13" x14ac:dyDescent="0.25">
      <c r="C72" s="5">
        <v>3700</v>
      </c>
      <c r="D72" s="5" t="s">
        <v>19</v>
      </c>
    </row>
    <row r="73" spans="3:13" x14ac:dyDescent="0.25">
      <c r="C73" s="22">
        <v>3800</v>
      </c>
      <c r="D73" s="22" t="s">
        <v>20</v>
      </c>
    </row>
    <row r="74" spans="3:13" x14ac:dyDescent="0.25">
      <c r="C74" s="20">
        <v>5000</v>
      </c>
      <c r="D74" s="21" t="s">
        <v>25</v>
      </c>
    </row>
    <row r="77" spans="3:13" x14ac:dyDescent="0.25">
      <c r="D77" t="s">
        <v>59</v>
      </c>
      <c r="L77" s="49">
        <v>0.65</v>
      </c>
      <c r="M77" s="49">
        <v>0.35</v>
      </c>
    </row>
    <row r="78" spans="3:13" x14ac:dyDescent="0.25">
      <c r="D78" s="47" t="s">
        <v>56</v>
      </c>
      <c r="E78" s="48">
        <v>100</v>
      </c>
      <c r="F78" s="48">
        <v>100</v>
      </c>
      <c r="G78" s="48">
        <v>100</v>
      </c>
      <c r="H78" s="48">
        <v>100</v>
      </c>
      <c r="I78" s="48">
        <v>100</v>
      </c>
      <c r="L78" s="48">
        <v>2019</v>
      </c>
      <c r="M78" s="48">
        <v>2020</v>
      </c>
    </row>
    <row r="79" spans="3:13" x14ac:dyDescent="0.25">
      <c r="D79" s="47" t="s">
        <v>57</v>
      </c>
      <c r="E79" s="47">
        <v>100</v>
      </c>
      <c r="F79" s="47">
        <v>100</v>
      </c>
      <c r="G79" s="47">
        <v>100</v>
      </c>
      <c r="H79" s="47">
        <v>100</v>
      </c>
      <c r="I79" s="47">
        <v>100</v>
      </c>
    </row>
    <row r="80" spans="3:13" x14ac:dyDescent="0.25">
      <c r="D80" s="47" t="s">
        <v>58</v>
      </c>
      <c r="E80" s="47">
        <v>249</v>
      </c>
      <c r="F80" s="47">
        <v>411</v>
      </c>
      <c r="G80" s="47">
        <v>411</v>
      </c>
      <c r="H80" s="47">
        <v>411</v>
      </c>
      <c r="I80" s="47">
        <v>411</v>
      </c>
    </row>
    <row r="81" spans="4:13" x14ac:dyDescent="0.25">
      <c r="D81" s="47" t="s">
        <v>60</v>
      </c>
      <c r="E81">
        <v>11</v>
      </c>
      <c r="F81">
        <v>16</v>
      </c>
      <c r="G81">
        <v>14</v>
      </c>
      <c r="H81">
        <v>11</v>
      </c>
      <c r="I81">
        <v>11</v>
      </c>
      <c r="J81">
        <f>SUM(E81:I81)</f>
        <v>63</v>
      </c>
    </row>
    <row r="82" spans="4:13" x14ac:dyDescent="0.25">
      <c r="D82" s="47" t="s">
        <v>61</v>
      </c>
      <c r="E82">
        <f>+E81*(E80+E79+E78)</f>
        <v>4939</v>
      </c>
      <c r="F82">
        <f t="shared" ref="F82:I82" si="4">+F81*(F80+F79+F78)</f>
        <v>9776</v>
      </c>
      <c r="G82">
        <f t="shared" si="4"/>
        <v>8554</v>
      </c>
      <c r="H82">
        <f t="shared" si="4"/>
        <v>6721</v>
      </c>
      <c r="I82">
        <f t="shared" si="4"/>
        <v>6721</v>
      </c>
      <c r="J82">
        <f>SUM(E82:I82)</f>
        <v>36711</v>
      </c>
      <c r="L82">
        <f>+J82*L77</f>
        <v>23862.15</v>
      </c>
      <c r="M82">
        <f>+J82*M77</f>
        <v>12848.849999999999</v>
      </c>
    </row>
    <row r="83" spans="4:13" x14ac:dyDescent="0.25">
      <c r="D83" s="47" t="s">
        <v>63</v>
      </c>
      <c r="E83">
        <v>15</v>
      </c>
      <c r="F83">
        <v>11</v>
      </c>
      <c r="G83">
        <v>13</v>
      </c>
      <c r="H83">
        <v>19</v>
      </c>
      <c r="I83">
        <v>15</v>
      </c>
    </row>
    <row r="84" spans="4:13" x14ac:dyDescent="0.25">
      <c r="D84" s="47" t="s">
        <v>62</v>
      </c>
      <c r="E84">
        <f>+E83*E80</f>
        <v>3735</v>
      </c>
      <c r="F84">
        <f t="shared" ref="F84:I84" si="5">+F83*F80</f>
        <v>4521</v>
      </c>
      <c r="G84">
        <f t="shared" si="5"/>
        <v>5343</v>
      </c>
      <c r="H84">
        <f t="shared" si="5"/>
        <v>7809</v>
      </c>
      <c r="I84">
        <f t="shared" si="5"/>
        <v>6165</v>
      </c>
      <c r="J84">
        <f>SUM(E84:I84)</f>
        <v>27573</v>
      </c>
    </row>
    <row r="85" spans="4:13" x14ac:dyDescent="0.25">
      <c r="D85" s="47" t="s">
        <v>76</v>
      </c>
      <c r="J85">
        <v>150</v>
      </c>
    </row>
  </sheetData>
  <pageMargins left="0.7" right="0.7" top="0.75" bottom="0.75" header="0.3" footer="0.3"/>
  <pageSetup paperSize="9" scale="47" fitToHeight="0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14AD-04A5-4DDC-9859-9B7C8585532B}">
  <dimension ref="A1:I96"/>
  <sheetViews>
    <sheetView topLeftCell="A28" workbookViewId="0">
      <selection activeCell="F40" sqref="F40"/>
    </sheetView>
  </sheetViews>
  <sheetFormatPr baseColWidth="10" defaultRowHeight="15" x14ac:dyDescent="0.25"/>
  <cols>
    <col min="1" max="1" width="16.140625" customWidth="1"/>
    <col min="4" max="4" width="50.85546875" customWidth="1"/>
    <col min="5" max="6" width="9.28515625" customWidth="1"/>
  </cols>
  <sheetData>
    <row r="1" spans="1:7" x14ac:dyDescent="0.25">
      <c r="A1" t="s">
        <v>156</v>
      </c>
      <c r="C1" t="s">
        <v>44</v>
      </c>
      <c r="D1" t="s">
        <v>157</v>
      </c>
      <c r="E1" t="s">
        <v>149</v>
      </c>
      <c r="F1" t="s">
        <v>154</v>
      </c>
      <c r="G1" t="s">
        <v>155</v>
      </c>
    </row>
    <row r="2" spans="1:7" x14ac:dyDescent="0.25">
      <c r="A2" s="5" t="s">
        <v>141</v>
      </c>
      <c r="B2" s="23">
        <v>43801</v>
      </c>
      <c r="C2" s="59">
        <v>43799</v>
      </c>
      <c r="D2" s="57" t="s">
        <v>140</v>
      </c>
      <c r="E2" s="57"/>
      <c r="F2" s="57">
        <v>2351</v>
      </c>
      <c r="G2" s="5"/>
    </row>
    <row r="3" spans="1:7" x14ac:dyDescent="0.25">
      <c r="A3" s="5" t="s">
        <v>131</v>
      </c>
      <c r="B3" s="23">
        <v>43774</v>
      </c>
      <c r="C3" s="59">
        <v>43774</v>
      </c>
      <c r="D3" s="57" t="s">
        <v>132</v>
      </c>
      <c r="E3" s="57"/>
      <c r="F3" s="57">
        <v>9865</v>
      </c>
      <c r="G3" s="5"/>
    </row>
    <row r="4" spans="1:7" x14ac:dyDescent="0.25">
      <c r="A4" s="5" t="s">
        <v>129</v>
      </c>
      <c r="B4" s="23">
        <v>43773</v>
      </c>
      <c r="C4" s="59">
        <v>43772</v>
      </c>
      <c r="D4" s="57" t="s">
        <v>130</v>
      </c>
      <c r="E4" s="57"/>
      <c r="F4" s="57">
        <v>2351</v>
      </c>
      <c r="G4" s="5"/>
    </row>
    <row r="5" spans="1:7" x14ac:dyDescent="0.25">
      <c r="A5" s="5" t="s">
        <v>167</v>
      </c>
      <c r="B5" s="23">
        <v>43826</v>
      </c>
      <c r="C5" s="59">
        <v>43823</v>
      </c>
      <c r="D5" s="57" t="s">
        <v>170</v>
      </c>
      <c r="E5" s="57"/>
      <c r="F5" s="57">
        <v>2351</v>
      </c>
      <c r="G5" s="5"/>
    </row>
    <row r="6" spans="1:7" x14ac:dyDescent="0.25">
      <c r="A6" s="5" t="s">
        <v>177</v>
      </c>
      <c r="B6" s="23">
        <v>43829</v>
      </c>
      <c r="C6" s="59">
        <v>43829</v>
      </c>
      <c r="D6" s="57" t="s">
        <v>179</v>
      </c>
      <c r="E6" s="57"/>
      <c r="F6" s="57">
        <v>830</v>
      </c>
      <c r="G6" s="64"/>
    </row>
    <row r="7" spans="1:7" x14ac:dyDescent="0.25">
      <c r="A7" s="5" t="s">
        <v>180</v>
      </c>
      <c r="B7" s="23">
        <v>43829</v>
      </c>
      <c r="C7" s="59">
        <v>43829</v>
      </c>
      <c r="D7" s="57" t="s">
        <v>182</v>
      </c>
      <c r="E7" s="57"/>
      <c r="F7" s="57">
        <v>200</v>
      </c>
      <c r="G7" s="64"/>
    </row>
    <row r="8" spans="1:7" x14ac:dyDescent="0.25">
      <c r="A8" s="5" t="s">
        <v>186</v>
      </c>
      <c r="B8" s="23">
        <v>43830</v>
      </c>
      <c r="C8" s="59">
        <v>43829</v>
      </c>
      <c r="D8" s="57" t="s">
        <v>185</v>
      </c>
      <c r="E8" s="57"/>
      <c r="F8" s="57">
        <v>830</v>
      </c>
      <c r="G8" s="64"/>
    </row>
    <row r="9" spans="1:7" x14ac:dyDescent="0.25">
      <c r="A9" s="5" t="s">
        <v>193</v>
      </c>
      <c r="B9" s="23">
        <v>43836</v>
      </c>
      <c r="C9" s="59">
        <v>43836</v>
      </c>
      <c r="D9" s="57" t="s">
        <v>204</v>
      </c>
      <c r="E9" s="57"/>
      <c r="F9" s="57">
        <v>2751</v>
      </c>
      <c r="G9" s="64"/>
    </row>
    <row r="10" spans="1:7" x14ac:dyDescent="0.25">
      <c r="A10" s="5" t="s">
        <v>195</v>
      </c>
      <c r="B10" s="23">
        <v>43836</v>
      </c>
      <c r="C10" s="59">
        <v>43836</v>
      </c>
      <c r="D10" s="57" t="s">
        <v>196</v>
      </c>
      <c r="E10" s="57"/>
      <c r="F10" s="57">
        <v>2351</v>
      </c>
      <c r="G10" s="64"/>
    </row>
    <row r="11" spans="1:7" x14ac:dyDescent="0.25">
      <c r="A11" s="5" t="s">
        <v>197</v>
      </c>
      <c r="B11" s="23">
        <v>43837</v>
      </c>
      <c r="C11" s="59">
        <v>43837</v>
      </c>
      <c r="D11" s="57" t="s">
        <v>198</v>
      </c>
      <c r="E11" s="57"/>
      <c r="F11" s="57">
        <v>200</v>
      </c>
      <c r="G11" s="64"/>
    </row>
    <row r="12" spans="1:7" x14ac:dyDescent="0.25">
      <c r="A12" s="5" t="s">
        <v>208</v>
      </c>
      <c r="B12" s="23">
        <v>43846</v>
      </c>
      <c r="C12" s="59">
        <v>43846</v>
      </c>
      <c r="D12" s="57" t="s">
        <v>209</v>
      </c>
      <c r="E12" s="57"/>
      <c r="F12" s="57">
        <v>2551</v>
      </c>
      <c r="G12" s="64"/>
    </row>
    <row r="13" spans="1:7" x14ac:dyDescent="0.25">
      <c r="A13" s="5" t="s">
        <v>218</v>
      </c>
      <c r="B13" s="23">
        <v>43848</v>
      </c>
      <c r="C13" s="59">
        <v>43848</v>
      </c>
      <c r="D13" s="57" t="s">
        <v>219</v>
      </c>
      <c r="E13" s="57"/>
      <c r="F13" s="57">
        <v>200</v>
      </c>
      <c r="G13" s="64"/>
    </row>
    <row r="14" spans="1:7" x14ac:dyDescent="0.25">
      <c r="A14" s="5" t="s">
        <v>220</v>
      </c>
      <c r="B14" s="23">
        <v>43851</v>
      </c>
      <c r="C14" s="59">
        <v>43851</v>
      </c>
      <c r="D14" s="57" t="s">
        <v>222</v>
      </c>
      <c r="E14" s="57"/>
      <c r="F14" s="57">
        <v>2812</v>
      </c>
      <c r="G14" s="64"/>
    </row>
    <row r="15" spans="1:7" x14ac:dyDescent="0.25">
      <c r="A15" s="5" t="s">
        <v>223</v>
      </c>
      <c r="B15" s="23">
        <v>43851</v>
      </c>
      <c r="C15" s="59">
        <v>43851</v>
      </c>
      <c r="D15" s="57" t="s">
        <v>225</v>
      </c>
      <c r="E15" s="57"/>
      <c r="F15" s="57">
        <v>830</v>
      </c>
      <c r="G15" s="64"/>
    </row>
    <row r="16" spans="1:7" x14ac:dyDescent="0.25">
      <c r="A16" s="5" t="s">
        <v>226</v>
      </c>
      <c r="B16" s="23">
        <v>43851</v>
      </c>
      <c r="C16" s="59">
        <v>43851</v>
      </c>
      <c r="D16" s="57" t="s">
        <v>228</v>
      </c>
      <c r="E16" s="57"/>
      <c r="F16" s="57">
        <v>630</v>
      </c>
      <c r="G16" s="64"/>
    </row>
    <row r="17" spans="1:7" x14ac:dyDescent="0.25">
      <c r="A17" s="5" t="s">
        <v>229</v>
      </c>
      <c r="B17" s="23">
        <v>43851</v>
      </c>
      <c r="C17" s="59">
        <v>43851</v>
      </c>
      <c r="D17" s="57" t="s">
        <v>230</v>
      </c>
      <c r="E17" s="57"/>
      <c r="F17" s="57">
        <v>400</v>
      </c>
      <c r="G17" s="64"/>
    </row>
    <row r="18" spans="1:7" x14ac:dyDescent="0.25">
      <c r="A18" s="5" t="s">
        <v>231</v>
      </c>
      <c r="B18" s="23">
        <v>43861</v>
      </c>
      <c r="C18" s="59">
        <v>43861</v>
      </c>
      <c r="D18" s="57" t="s">
        <v>243</v>
      </c>
      <c r="E18" s="57"/>
      <c r="F18" s="57">
        <v>1660</v>
      </c>
      <c r="G18" s="64"/>
    </row>
    <row r="19" spans="1:7" x14ac:dyDescent="0.25">
      <c r="A19" s="5" t="s">
        <v>233</v>
      </c>
      <c r="B19" s="23">
        <v>43861</v>
      </c>
      <c r="C19" s="59">
        <v>43861</v>
      </c>
      <c r="D19" s="57" t="s">
        <v>244</v>
      </c>
      <c r="E19" s="57"/>
      <c r="F19" s="57">
        <v>1460</v>
      </c>
      <c r="G19" s="64"/>
    </row>
    <row r="20" spans="1:7" x14ac:dyDescent="0.25">
      <c r="A20" s="5" t="s">
        <v>235</v>
      </c>
      <c r="B20" s="23">
        <v>43861</v>
      </c>
      <c r="C20" s="59">
        <v>43861</v>
      </c>
      <c r="D20" s="57" t="s">
        <v>245</v>
      </c>
      <c r="E20" s="57"/>
      <c r="F20" s="57">
        <v>1291</v>
      </c>
      <c r="G20" s="64"/>
    </row>
    <row r="21" spans="1:7" x14ac:dyDescent="0.25">
      <c r="A21" s="5" t="s">
        <v>237</v>
      </c>
      <c r="B21" s="23">
        <v>43861</v>
      </c>
      <c r="C21" s="59">
        <v>43861</v>
      </c>
      <c r="D21" s="57" t="s">
        <v>246</v>
      </c>
      <c r="E21" s="57"/>
      <c r="F21" s="57">
        <v>1230</v>
      </c>
      <c r="G21" s="64"/>
    </row>
    <row r="22" spans="1:7" x14ac:dyDescent="0.25">
      <c r="A22" s="5" t="s">
        <v>240</v>
      </c>
      <c r="B22" s="23">
        <v>43861</v>
      </c>
      <c r="C22" s="59">
        <v>43861</v>
      </c>
      <c r="D22" s="57" t="s">
        <v>247</v>
      </c>
      <c r="E22" s="57"/>
      <c r="F22" s="57">
        <v>600</v>
      </c>
      <c r="G22" s="64"/>
    </row>
    <row r="23" spans="1:7" x14ac:dyDescent="0.25">
      <c r="A23" s="5" t="s">
        <v>241</v>
      </c>
      <c r="B23" s="23">
        <v>43861</v>
      </c>
      <c r="C23" s="59">
        <v>43861</v>
      </c>
      <c r="D23" s="57" t="s">
        <v>248</v>
      </c>
      <c r="E23" s="57"/>
      <c r="F23" s="57">
        <v>200</v>
      </c>
      <c r="G23" s="64"/>
    </row>
    <row r="24" spans="1:7" x14ac:dyDescent="0.25">
      <c r="A24" s="5" t="s">
        <v>250</v>
      </c>
      <c r="B24" s="23">
        <v>43871</v>
      </c>
      <c r="C24" s="59">
        <v>43871</v>
      </c>
      <c r="D24" s="57" t="s">
        <v>254</v>
      </c>
      <c r="E24" s="57"/>
      <c r="F24" s="57">
        <v>830</v>
      </c>
      <c r="G24" s="64"/>
    </row>
    <row r="25" spans="1:7" x14ac:dyDescent="0.25">
      <c r="A25" s="5" t="s">
        <v>252</v>
      </c>
      <c r="B25" s="23">
        <v>43871</v>
      </c>
      <c r="C25" s="59">
        <v>43871</v>
      </c>
      <c r="D25" s="57" t="s">
        <v>255</v>
      </c>
      <c r="E25" s="57"/>
      <c r="F25" s="57">
        <v>800</v>
      </c>
      <c r="G25" s="64"/>
    </row>
    <row r="26" spans="1:7" x14ac:dyDescent="0.25">
      <c r="A26" s="5" t="s">
        <v>256</v>
      </c>
      <c r="B26" s="23">
        <v>43872</v>
      </c>
      <c r="C26" s="59">
        <v>43872</v>
      </c>
      <c r="D26" s="57" t="s">
        <v>257</v>
      </c>
      <c r="E26" s="57"/>
      <c r="F26" s="57">
        <v>1491</v>
      </c>
      <c r="G26" s="64"/>
    </row>
    <row r="27" spans="1:7" x14ac:dyDescent="0.25">
      <c r="A27" s="5" t="s">
        <v>303</v>
      </c>
      <c r="B27" s="23">
        <v>44138</v>
      </c>
      <c r="C27" s="78">
        <v>44138</v>
      </c>
      <c r="D27" s="57" t="s">
        <v>294</v>
      </c>
      <c r="E27" s="57">
        <v>116</v>
      </c>
      <c r="F27" s="57">
        <v>1360</v>
      </c>
      <c r="G27" s="64"/>
    </row>
    <row r="28" spans="1:7" x14ac:dyDescent="0.25">
      <c r="A28" s="5" t="s">
        <v>305</v>
      </c>
      <c r="B28" s="79">
        <v>44144</v>
      </c>
      <c r="C28" s="78">
        <v>44144</v>
      </c>
      <c r="D28" s="80" t="s">
        <v>301</v>
      </c>
      <c r="E28" s="57">
        <v>123</v>
      </c>
      <c r="F28" s="57">
        <v>500</v>
      </c>
      <c r="G28" s="64"/>
    </row>
    <row r="29" spans="1:7" x14ac:dyDescent="0.25">
      <c r="A29" s="5" t="s">
        <v>307</v>
      </c>
      <c r="B29" s="23">
        <v>44150</v>
      </c>
      <c r="C29" s="59">
        <v>44150</v>
      </c>
      <c r="D29" s="57" t="s">
        <v>310</v>
      </c>
      <c r="E29" s="57">
        <v>126</v>
      </c>
      <c r="F29" s="57">
        <v>1000</v>
      </c>
      <c r="G29" s="64"/>
    </row>
    <row r="30" spans="1:7" x14ac:dyDescent="0.25">
      <c r="A30" s="5" t="s">
        <v>311</v>
      </c>
      <c r="B30" s="28">
        <v>44165</v>
      </c>
      <c r="C30" s="78">
        <v>44165</v>
      </c>
      <c r="D30" s="57" t="s">
        <v>300</v>
      </c>
      <c r="E30" s="58">
        <v>122</v>
      </c>
      <c r="F30" s="57">
        <v>500</v>
      </c>
      <c r="G30" s="64"/>
    </row>
    <row r="31" spans="1:7" x14ac:dyDescent="0.25">
      <c r="A31" s="5" t="s">
        <v>313</v>
      </c>
      <c r="B31" s="28">
        <v>44165</v>
      </c>
      <c r="C31" s="78">
        <v>44165</v>
      </c>
      <c r="D31" s="61" t="s">
        <v>296</v>
      </c>
      <c r="E31" s="62">
        <v>119</v>
      </c>
      <c r="F31" s="57">
        <v>500</v>
      </c>
      <c r="G31" s="64"/>
    </row>
    <row r="32" spans="1:7" x14ac:dyDescent="0.25">
      <c r="A32" s="5" t="s">
        <v>315</v>
      </c>
      <c r="B32" s="28">
        <v>44165</v>
      </c>
      <c r="C32" s="78">
        <v>44165</v>
      </c>
      <c r="D32" s="57" t="s">
        <v>299</v>
      </c>
      <c r="E32" s="57">
        <v>121</v>
      </c>
      <c r="F32" s="57">
        <v>1000</v>
      </c>
      <c r="G32" s="64"/>
    </row>
    <row r="33" spans="1:7" x14ac:dyDescent="0.25">
      <c r="A33" s="5" t="s">
        <v>317</v>
      </c>
      <c r="B33" s="28">
        <v>44165</v>
      </c>
      <c r="C33" s="59">
        <v>44137</v>
      </c>
      <c r="D33" s="57" t="s">
        <v>257</v>
      </c>
      <c r="E33" s="57">
        <v>117</v>
      </c>
      <c r="F33" s="57">
        <v>1360</v>
      </c>
      <c r="G33" s="64"/>
    </row>
    <row r="34" spans="1:7" x14ac:dyDescent="0.25">
      <c r="A34" s="55" t="s">
        <v>319</v>
      </c>
      <c r="B34" s="60">
        <v>44167</v>
      </c>
      <c r="C34" s="78">
        <v>44167</v>
      </c>
      <c r="D34" s="61" t="s">
        <v>323</v>
      </c>
      <c r="E34" s="62">
        <v>118</v>
      </c>
      <c r="F34" s="57">
        <v>8844</v>
      </c>
      <c r="G34" s="64"/>
    </row>
    <row r="35" spans="1:7" x14ac:dyDescent="0.25">
      <c r="A35" s="55" t="s">
        <v>321</v>
      </c>
      <c r="B35" s="60">
        <v>44167</v>
      </c>
      <c r="C35" s="78">
        <v>44167</v>
      </c>
      <c r="D35" s="57" t="s">
        <v>298</v>
      </c>
      <c r="E35" s="57">
        <v>120</v>
      </c>
      <c r="F35" s="57">
        <v>500</v>
      </c>
      <c r="G35" s="64"/>
    </row>
    <row r="36" spans="1:7" x14ac:dyDescent="0.25">
      <c r="A36" s="83" t="s">
        <v>335</v>
      </c>
      <c r="B36" s="60">
        <v>44193</v>
      </c>
      <c r="C36" s="78">
        <v>44193</v>
      </c>
      <c r="D36" s="61" t="s">
        <v>331</v>
      </c>
      <c r="E36" s="61">
        <v>133</v>
      </c>
      <c r="F36" s="57">
        <v>3742</v>
      </c>
      <c r="G36" s="64"/>
    </row>
    <row r="37" spans="1:7" x14ac:dyDescent="0.25">
      <c r="A37" s="83" t="s">
        <v>337</v>
      </c>
      <c r="B37" s="60">
        <v>44196</v>
      </c>
      <c r="C37" s="78">
        <v>44196</v>
      </c>
      <c r="D37" s="61" t="s">
        <v>329</v>
      </c>
      <c r="E37" s="61">
        <v>131</v>
      </c>
      <c r="F37" s="57">
        <v>250</v>
      </c>
      <c r="G37" s="64"/>
    </row>
    <row r="38" spans="1:7" x14ac:dyDescent="0.25">
      <c r="A38" s="83" t="s">
        <v>338</v>
      </c>
      <c r="B38" s="60">
        <v>44196</v>
      </c>
      <c r="C38" s="78">
        <v>44196</v>
      </c>
      <c r="D38" s="61" t="s">
        <v>296</v>
      </c>
      <c r="E38" s="61">
        <v>128</v>
      </c>
      <c r="F38" s="57">
        <v>2720</v>
      </c>
      <c r="G38" s="64"/>
    </row>
    <row r="39" spans="1:7" x14ac:dyDescent="0.25">
      <c r="A39" s="83" t="s">
        <v>340</v>
      </c>
      <c r="B39" s="60">
        <v>44196</v>
      </c>
      <c r="C39" s="78">
        <v>44196</v>
      </c>
      <c r="D39" s="61" t="s">
        <v>324</v>
      </c>
      <c r="E39" s="61">
        <v>127</v>
      </c>
      <c r="F39" s="57">
        <v>2040</v>
      </c>
      <c r="G39" s="64"/>
    </row>
    <row r="40" spans="1:7" x14ac:dyDescent="0.25">
      <c r="A40" s="83"/>
      <c r="B40" s="60"/>
      <c r="C40" s="87">
        <v>44200</v>
      </c>
      <c r="D40" s="88" t="s">
        <v>348</v>
      </c>
      <c r="E40" s="88">
        <v>144</v>
      </c>
      <c r="F40" s="64"/>
      <c r="G40" s="64">
        <v>-2540</v>
      </c>
    </row>
    <row r="41" spans="1:7" x14ac:dyDescent="0.25">
      <c r="A41" s="83"/>
      <c r="B41" s="60"/>
      <c r="C41" s="87">
        <v>44200</v>
      </c>
      <c r="D41" s="88" t="s">
        <v>347</v>
      </c>
      <c r="E41" s="88">
        <v>143</v>
      </c>
      <c r="F41" s="64"/>
      <c r="G41" s="64">
        <v>-1180</v>
      </c>
    </row>
    <row r="42" spans="1:7" x14ac:dyDescent="0.25">
      <c r="A42" s="83"/>
      <c r="B42" s="60"/>
      <c r="C42" s="87">
        <v>44200</v>
      </c>
      <c r="D42" s="88" t="s">
        <v>346</v>
      </c>
      <c r="E42" s="88">
        <v>142</v>
      </c>
      <c r="F42" s="64"/>
      <c r="G42" s="64">
        <v>-500</v>
      </c>
    </row>
    <row r="43" spans="1:7" x14ac:dyDescent="0.25">
      <c r="A43" s="83"/>
      <c r="B43" s="60"/>
      <c r="C43" s="84">
        <v>44196</v>
      </c>
      <c r="D43" s="88" t="s">
        <v>345</v>
      </c>
      <c r="E43" s="88">
        <v>141</v>
      </c>
      <c r="F43" s="64"/>
      <c r="G43" s="64">
        <v>-2121</v>
      </c>
    </row>
    <row r="44" spans="1:7" x14ac:dyDescent="0.25">
      <c r="A44" s="83"/>
      <c r="B44" s="60"/>
      <c r="C44" s="84">
        <v>44196</v>
      </c>
      <c r="D44" s="85" t="s">
        <v>344</v>
      </c>
      <c r="E44" s="85">
        <v>140</v>
      </c>
      <c r="F44" s="86"/>
      <c r="G44" s="86">
        <v>-1610</v>
      </c>
    </row>
    <row r="45" spans="1:7" x14ac:dyDescent="0.25">
      <c r="A45" s="83"/>
      <c r="B45" s="60"/>
      <c r="C45" s="84">
        <v>44196</v>
      </c>
      <c r="D45" s="85" t="s">
        <v>343</v>
      </c>
      <c r="E45" s="85">
        <v>139</v>
      </c>
      <c r="F45" s="86"/>
      <c r="G45" s="86">
        <v>-2121</v>
      </c>
    </row>
    <row r="46" spans="1:7" x14ac:dyDescent="0.25">
      <c r="A46" s="83"/>
      <c r="B46" s="60"/>
      <c r="C46" s="84">
        <v>44196</v>
      </c>
      <c r="D46" s="85" t="s">
        <v>342</v>
      </c>
      <c r="E46" s="85">
        <v>138</v>
      </c>
      <c r="F46" s="86"/>
      <c r="G46" s="86">
        <v>-1180</v>
      </c>
    </row>
    <row r="47" spans="1:7" x14ac:dyDescent="0.25">
      <c r="A47" s="83"/>
      <c r="B47" s="60"/>
      <c r="C47" s="87">
        <v>44195</v>
      </c>
      <c r="D47" s="88" t="s">
        <v>334</v>
      </c>
      <c r="E47" s="88">
        <v>137</v>
      </c>
      <c r="F47" s="64"/>
      <c r="G47" s="64">
        <v>-1610</v>
      </c>
    </row>
    <row r="48" spans="1:7" x14ac:dyDescent="0.25">
      <c r="A48" s="83"/>
      <c r="B48" s="60"/>
      <c r="C48" s="84">
        <v>44193</v>
      </c>
      <c r="D48" s="85" t="s">
        <v>333</v>
      </c>
      <c r="E48" s="85">
        <v>136</v>
      </c>
      <c r="F48" s="86"/>
      <c r="G48" s="86">
        <v>-2290</v>
      </c>
    </row>
    <row r="49" spans="1:9" x14ac:dyDescent="0.25">
      <c r="A49" s="83"/>
      <c r="B49" s="60"/>
      <c r="C49" s="84">
        <v>44193</v>
      </c>
      <c r="D49" s="85" t="s">
        <v>299</v>
      </c>
      <c r="E49" s="85">
        <v>135</v>
      </c>
      <c r="F49" s="86"/>
      <c r="G49" s="86">
        <v>-3481</v>
      </c>
    </row>
    <row r="50" spans="1:9" x14ac:dyDescent="0.25">
      <c r="A50" s="83"/>
      <c r="B50" s="60"/>
      <c r="C50" s="84">
        <v>44193</v>
      </c>
      <c r="D50" s="85" t="s">
        <v>332</v>
      </c>
      <c r="E50" s="85">
        <v>134</v>
      </c>
      <c r="F50" s="86"/>
      <c r="G50" s="86">
        <v>-1691</v>
      </c>
    </row>
    <row r="51" spans="1:9" x14ac:dyDescent="0.25">
      <c r="C51" s="78">
        <v>44193</v>
      </c>
      <c r="D51" s="61" t="s">
        <v>331</v>
      </c>
      <c r="E51" s="61">
        <v>133</v>
      </c>
      <c r="F51" s="57"/>
      <c r="G51" s="57">
        <v>-3742</v>
      </c>
    </row>
    <row r="52" spans="1:9" x14ac:dyDescent="0.25">
      <c r="A52" s="83"/>
      <c r="B52" s="60"/>
      <c r="C52" s="87">
        <v>44191</v>
      </c>
      <c r="D52" s="88" t="s">
        <v>330</v>
      </c>
      <c r="E52" s="88">
        <v>132</v>
      </c>
      <c r="F52" s="57"/>
      <c r="G52" s="64">
        <v>-930</v>
      </c>
    </row>
    <row r="53" spans="1:9" x14ac:dyDescent="0.25">
      <c r="A53" s="83"/>
      <c r="B53" s="60"/>
      <c r="C53" s="78">
        <v>44190</v>
      </c>
      <c r="D53" s="61" t="s">
        <v>329</v>
      </c>
      <c r="E53" s="61">
        <v>131</v>
      </c>
      <c r="F53" s="57"/>
      <c r="G53" s="57">
        <v>-250</v>
      </c>
    </row>
    <row r="54" spans="1:9" x14ac:dyDescent="0.25">
      <c r="A54" s="83"/>
      <c r="B54" s="60"/>
      <c r="C54" s="87">
        <v>44185</v>
      </c>
      <c r="D54" s="88" t="s">
        <v>326</v>
      </c>
      <c r="E54" s="88">
        <v>130</v>
      </c>
      <c r="F54" s="57"/>
      <c r="G54" s="64">
        <v>-2551</v>
      </c>
    </row>
    <row r="55" spans="1:9" x14ac:dyDescent="0.25">
      <c r="A55" s="83"/>
      <c r="B55" s="60"/>
      <c r="C55" s="87">
        <v>44185</v>
      </c>
      <c r="D55" s="88" t="s">
        <v>325</v>
      </c>
      <c r="E55" s="88">
        <v>129</v>
      </c>
      <c r="F55" s="57"/>
      <c r="G55" s="64">
        <v>-3911</v>
      </c>
    </row>
    <row r="56" spans="1:9" x14ac:dyDescent="0.25">
      <c r="A56" s="83"/>
      <c r="B56" s="60"/>
      <c r="C56" s="78">
        <v>44184</v>
      </c>
      <c r="D56" s="61" t="s">
        <v>296</v>
      </c>
      <c r="E56" s="61">
        <v>128</v>
      </c>
      <c r="F56" s="57"/>
      <c r="G56" s="57">
        <v>-2720</v>
      </c>
    </row>
    <row r="57" spans="1:9" x14ac:dyDescent="0.25">
      <c r="A57" s="83"/>
      <c r="B57" s="60"/>
      <c r="C57" s="78">
        <v>44177</v>
      </c>
      <c r="D57" s="61" t="s">
        <v>324</v>
      </c>
      <c r="E57" s="76">
        <v>127</v>
      </c>
      <c r="F57" s="57"/>
      <c r="G57" s="57">
        <v>-2040</v>
      </c>
    </row>
    <row r="58" spans="1:9" x14ac:dyDescent="0.25">
      <c r="C58" s="75">
        <v>44144</v>
      </c>
      <c r="D58" s="57" t="s">
        <v>299</v>
      </c>
      <c r="E58" s="77">
        <v>126</v>
      </c>
      <c r="F58" s="5"/>
      <c r="G58" s="57">
        <v>-1000</v>
      </c>
      <c r="H58" t="s">
        <v>297</v>
      </c>
    </row>
    <row r="59" spans="1:9" x14ac:dyDescent="0.25">
      <c r="A59" s="5"/>
      <c r="B59" s="23"/>
      <c r="C59" s="59">
        <v>44143</v>
      </c>
      <c r="D59" s="57" t="s">
        <v>295</v>
      </c>
      <c r="E59" s="57">
        <v>124</v>
      </c>
      <c r="F59" s="57">
        <v>1000</v>
      </c>
      <c r="G59" s="57">
        <v>-1000</v>
      </c>
      <c r="H59" t="s">
        <v>297</v>
      </c>
      <c r="I59" t="s">
        <v>302</v>
      </c>
    </row>
    <row r="60" spans="1:9" x14ac:dyDescent="0.25">
      <c r="A60" s="5"/>
      <c r="B60" s="23"/>
      <c r="C60" s="59">
        <v>44143</v>
      </c>
      <c r="D60" s="57" t="s">
        <v>301</v>
      </c>
      <c r="E60" s="57">
        <v>123</v>
      </c>
      <c r="F60" s="57"/>
      <c r="G60" s="57">
        <v>-500</v>
      </c>
      <c r="H60" t="s">
        <v>297</v>
      </c>
    </row>
    <row r="61" spans="1:9" x14ac:dyDescent="0.25">
      <c r="A61" s="5"/>
      <c r="B61" s="23"/>
      <c r="C61" s="59">
        <v>44143</v>
      </c>
      <c r="D61" s="57" t="s">
        <v>300</v>
      </c>
      <c r="E61" s="57">
        <v>122</v>
      </c>
      <c r="F61" s="57"/>
      <c r="G61" s="57">
        <v>-500</v>
      </c>
      <c r="H61" t="s">
        <v>297</v>
      </c>
    </row>
    <row r="62" spans="1:9" x14ac:dyDescent="0.25">
      <c r="A62" s="5"/>
      <c r="B62" s="23"/>
      <c r="C62" s="59">
        <v>44143</v>
      </c>
      <c r="D62" s="57" t="s">
        <v>299</v>
      </c>
      <c r="E62" s="57">
        <v>121</v>
      </c>
      <c r="F62" s="57"/>
      <c r="G62" s="57">
        <v>-1000</v>
      </c>
      <c r="H62" t="s">
        <v>297</v>
      </c>
    </row>
    <row r="63" spans="1:9" x14ac:dyDescent="0.25">
      <c r="A63" s="5"/>
      <c r="B63" s="23"/>
      <c r="C63" s="59">
        <v>44143</v>
      </c>
      <c r="D63" s="57" t="s">
        <v>298</v>
      </c>
      <c r="E63" s="57">
        <v>120</v>
      </c>
      <c r="F63" s="57"/>
      <c r="G63" s="57">
        <v>-500</v>
      </c>
      <c r="H63" t="s">
        <v>297</v>
      </c>
    </row>
    <row r="64" spans="1:9" x14ac:dyDescent="0.25">
      <c r="A64" s="5"/>
      <c r="B64" s="23"/>
      <c r="C64" s="59">
        <v>44143</v>
      </c>
      <c r="D64" s="57" t="s">
        <v>296</v>
      </c>
      <c r="E64" s="57">
        <v>119</v>
      </c>
      <c r="F64" s="57"/>
      <c r="G64" s="57">
        <v>-500</v>
      </c>
      <c r="H64" t="s">
        <v>297</v>
      </c>
    </row>
    <row r="65" spans="1:7" x14ac:dyDescent="0.25">
      <c r="A65" s="5"/>
      <c r="B65" s="23"/>
      <c r="C65" s="59">
        <v>44143</v>
      </c>
      <c r="D65" s="57" t="s">
        <v>295</v>
      </c>
      <c r="E65" s="57">
        <v>118</v>
      </c>
      <c r="F65" s="57"/>
      <c r="G65" s="57">
        <v>-8844</v>
      </c>
    </row>
    <row r="66" spans="1:7" x14ac:dyDescent="0.25">
      <c r="A66" s="5"/>
      <c r="B66" s="23"/>
      <c r="C66" s="59">
        <v>44137</v>
      </c>
      <c r="D66" s="57" t="s">
        <v>257</v>
      </c>
      <c r="E66" s="57">
        <v>117</v>
      </c>
      <c r="F66" s="57"/>
      <c r="G66" s="57">
        <v>-1360</v>
      </c>
    </row>
    <row r="67" spans="1:7" x14ac:dyDescent="0.25">
      <c r="A67" s="5"/>
      <c r="B67" s="23"/>
      <c r="C67" s="59">
        <v>44137</v>
      </c>
      <c r="D67" s="57" t="s">
        <v>294</v>
      </c>
      <c r="E67" s="57">
        <v>116</v>
      </c>
      <c r="F67" s="57"/>
      <c r="G67" s="57">
        <v>-1360</v>
      </c>
    </row>
    <row r="68" spans="1:7" x14ac:dyDescent="0.25">
      <c r="A68" s="5"/>
      <c r="B68" s="23"/>
      <c r="C68" s="59">
        <v>43838</v>
      </c>
      <c r="D68" s="57" t="s">
        <v>192</v>
      </c>
      <c r="E68" s="57">
        <v>114</v>
      </c>
      <c r="F68" s="57"/>
      <c r="G68" s="57">
        <v>-200</v>
      </c>
    </row>
    <row r="69" spans="1:7" x14ac:dyDescent="0.25">
      <c r="A69" s="5"/>
      <c r="B69" s="23"/>
      <c r="C69" s="59">
        <v>43835</v>
      </c>
      <c r="D69" s="69" t="s">
        <v>191</v>
      </c>
      <c r="E69" s="69">
        <v>113</v>
      </c>
      <c r="F69" s="69"/>
      <c r="G69" s="69">
        <v>-200</v>
      </c>
    </row>
    <row r="70" spans="1:7" x14ac:dyDescent="0.25">
      <c r="A70" s="5"/>
      <c r="B70" s="23"/>
      <c r="C70" s="59">
        <v>43835</v>
      </c>
      <c r="D70" s="57" t="s">
        <v>190</v>
      </c>
      <c r="E70" s="57">
        <v>112</v>
      </c>
      <c r="F70" s="57"/>
      <c r="G70" s="57">
        <v>-630</v>
      </c>
    </row>
    <row r="71" spans="1:7" x14ac:dyDescent="0.25">
      <c r="A71" s="5"/>
      <c r="B71" s="23"/>
      <c r="C71" s="59">
        <v>43835</v>
      </c>
      <c r="D71" s="57" t="s">
        <v>189</v>
      </c>
      <c r="E71" s="57">
        <v>111</v>
      </c>
      <c r="F71" s="57"/>
      <c r="G71" s="57">
        <v>-2812</v>
      </c>
    </row>
    <row r="72" spans="1:7" x14ac:dyDescent="0.25">
      <c r="A72" s="5"/>
      <c r="B72" s="23"/>
      <c r="C72" s="59">
        <v>43832</v>
      </c>
      <c r="D72" s="57" t="s">
        <v>188</v>
      </c>
      <c r="E72" s="57">
        <v>110</v>
      </c>
      <c r="F72" s="57"/>
      <c r="G72" s="57">
        <v>-600</v>
      </c>
    </row>
    <row r="73" spans="1:7" x14ac:dyDescent="0.25">
      <c r="A73" s="5"/>
      <c r="B73" s="23"/>
      <c r="C73" s="59">
        <v>43832</v>
      </c>
      <c r="D73" s="57" t="s">
        <v>187</v>
      </c>
      <c r="E73" s="57">
        <v>109</v>
      </c>
      <c r="F73" s="57"/>
      <c r="G73" s="57">
        <v>-1491</v>
      </c>
    </row>
    <row r="74" spans="1:7" x14ac:dyDescent="0.25">
      <c r="A74" s="5"/>
      <c r="B74" s="23"/>
      <c r="C74" s="59">
        <v>43831</v>
      </c>
      <c r="D74" s="57" t="s">
        <v>175</v>
      </c>
      <c r="E74" s="57">
        <v>108</v>
      </c>
      <c r="F74" s="57"/>
      <c r="G74" s="57">
        <v>-830</v>
      </c>
    </row>
    <row r="75" spans="1:7" x14ac:dyDescent="0.25">
      <c r="A75" s="5"/>
      <c r="B75" s="23"/>
      <c r="C75" s="59">
        <v>43831</v>
      </c>
      <c r="D75" s="57" t="s">
        <v>174</v>
      </c>
      <c r="E75" s="57">
        <v>107</v>
      </c>
      <c r="F75" s="57"/>
      <c r="G75" s="57">
        <v>-800</v>
      </c>
    </row>
    <row r="76" spans="1:7" x14ac:dyDescent="0.25">
      <c r="A76" s="5"/>
      <c r="B76" s="23"/>
      <c r="C76" s="59">
        <v>43831</v>
      </c>
      <c r="D76" s="57" t="s">
        <v>173</v>
      </c>
      <c r="E76" s="57">
        <v>106</v>
      </c>
      <c r="F76" s="57"/>
      <c r="G76" s="57">
        <v>-400</v>
      </c>
    </row>
    <row r="77" spans="1:7" x14ac:dyDescent="0.25">
      <c r="A77" s="5"/>
      <c r="B77" s="23"/>
      <c r="C77" s="59">
        <v>43831</v>
      </c>
      <c r="D77" s="57" t="s">
        <v>172</v>
      </c>
      <c r="E77" s="57">
        <v>105</v>
      </c>
      <c r="F77" s="57"/>
      <c r="G77" s="57">
        <v>-830</v>
      </c>
    </row>
    <row r="78" spans="1:7" x14ac:dyDescent="0.25">
      <c r="A78" s="5"/>
      <c r="B78" s="23"/>
      <c r="C78" s="59">
        <v>43831</v>
      </c>
      <c r="D78" s="57" t="s">
        <v>171</v>
      </c>
      <c r="E78" s="57">
        <v>104</v>
      </c>
      <c r="F78" s="57"/>
      <c r="G78" s="57">
        <v>-1660</v>
      </c>
    </row>
    <row r="79" spans="1:7" x14ac:dyDescent="0.25">
      <c r="A79" s="64"/>
      <c r="B79" s="63"/>
      <c r="C79" s="59">
        <v>43828</v>
      </c>
      <c r="D79" s="57" t="s">
        <v>169</v>
      </c>
      <c r="E79" s="57">
        <v>103</v>
      </c>
      <c r="F79" s="57"/>
      <c r="G79" s="57">
        <v>-1230</v>
      </c>
    </row>
    <row r="80" spans="1:7" x14ac:dyDescent="0.25">
      <c r="A80" s="64"/>
      <c r="B80" s="63"/>
      <c r="C80" s="59">
        <v>43828</v>
      </c>
      <c r="D80" s="57" t="s">
        <v>168</v>
      </c>
      <c r="E80" s="57">
        <v>102</v>
      </c>
      <c r="F80" s="57"/>
      <c r="G80" s="57">
        <v>-200</v>
      </c>
    </row>
    <row r="81" spans="1:7" x14ac:dyDescent="0.25">
      <c r="A81" s="64"/>
      <c r="B81" s="63"/>
      <c r="C81" s="59">
        <v>43826</v>
      </c>
      <c r="D81" s="57" t="s">
        <v>166</v>
      </c>
      <c r="E81" s="57">
        <v>101</v>
      </c>
      <c r="F81" s="57"/>
      <c r="G81" s="57">
        <v>-830</v>
      </c>
    </row>
    <row r="82" spans="1:7" x14ac:dyDescent="0.25">
      <c r="A82" s="64"/>
      <c r="B82" s="63"/>
      <c r="C82" s="59">
        <v>43826</v>
      </c>
      <c r="D82" s="57" t="s">
        <v>165</v>
      </c>
      <c r="E82" s="57">
        <v>100</v>
      </c>
      <c r="F82" s="57"/>
      <c r="G82" s="57">
        <v>-1460</v>
      </c>
    </row>
    <row r="83" spans="1:7" x14ac:dyDescent="0.25">
      <c r="A83" s="64"/>
      <c r="B83" s="63"/>
      <c r="C83" s="59">
        <v>43826</v>
      </c>
      <c r="D83" s="69" t="s">
        <v>164</v>
      </c>
      <c r="E83" s="69">
        <v>99</v>
      </c>
      <c r="F83" s="69"/>
      <c r="G83" s="69">
        <v>-2751</v>
      </c>
    </row>
    <row r="84" spans="1:7" x14ac:dyDescent="0.25">
      <c r="A84" s="64"/>
      <c r="B84" s="63"/>
      <c r="C84" s="59">
        <v>43825</v>
      </c>
      <c r="D84" s="57" t="s">
        <v>163</v>
      </c>
      <c r="E84" s="57">
        <v>98</v>
      </c>
      <c r="F84" s="57"/>
      <c r="G84" s="57">
        <v>-1291</v>
      </c>
    </row>
    <row r="85" spans="1:7" x14ac:dyDescent="0.25">
      <c r="A85" s="64"/>
      <c r="B85" s="63"/>
      <c r="C85" s="59">
        <v>43825</v>
      </c>
      <c r="D85" s="57" t="s">
        <v>162</v>
      </c>
      <c r="E85" s="57">
        <v>97</v>
      </c>
      <c r="F85" s="64"/>
      <c r="G85" s="57">
        <v>-2551</v>
      </c>
    </row>
    <row r="86" spans="1:7" x14ac:dyDescent="0.25">
      <c r="A86" s="5"/>
      <c r="B86" s="23"/>
      <c r="C86" s="59">
        <v>43824</v>
      </c>
      <c r="D86" s="57" t="s">
        <v>161</v>
      </c>
      <c r="E86" s="57">
        <v>96</v>
      </c>
      <c r="F86" s="57"/>
      <c r="G86" s="57">
        <v>-830</v>
      </c>
    </row>
    <row r="87" spans="1:7" x14ac:dyDescent="0.25">
      <c r="A87" s="5"/>
      <c r="B87" s="23"/>
      <c r="C87" s="59">
        <v>43823</v>
      </c>
      <c r="D87" s="57" t="s">
        <v>160</v>
      </c>
      <c r="E87" s="57">
        <v>95</v>
      </c>
      <c r="F87" s="57"/>
      <c r="G87" s="57">
        <v>-2351</v>
      </c>
    </row>
    <row r="88" spans="1:7" x14ac:dyDescent="0.25">
      <c r="A88" s="5"/>
      <c r="B88" s="5"/>
      <c r="C88" s="59">
        <v>43813</v>
      </c>
      <c r="D88" s="65" t="s">
        <v>153</v>
      </c>
      <c r="E88" s="57">
        <v>94</v>
      </c>
      <c r="F88" s="57"/>
      <c r="G88" s="57">
        <v>-200</v>
      </c>
    </row>
    <row r="89" spans="1:7" x14ac:dyDescent="0.25">
      <c r="A89" s="5"/>
      <c r="B89" s="5"/>
      <c r="C89" s="59">
        <v>43786</v>
      </c>
      <c r="D89" s="69" t="s">
        <v>152</v>
      </c>
      <c r="E89" s="69">
        <v>93</v>
      </c>
      <c r="F89" s="69"/>
      <c r="G89" s="69">
        <v>-2351</v>
      </c>
    </row>
    <row r="90" spans="1:7" x14ac:dyDescent="0.25">
      <c r="A90" s="5"/>
      <c r="B90" s="5"/>
      <c r="C90" s="59">
        <v>43772</v>
      </c>
      <c r="D90" s="57" t="s">
        <v>151</v>
      </c>
      <c r="E90" s="57">
        <v>92</v>
      </c>
      <c r="F90" s="57"/>
      <c r="G90" s="57">
        <v>-9865</v>
      </c>
    </row>
    <row r="91" spans="1:7" x14ac:dyDescent="0.25">
      <c r="A91" s="5"/>
      <c r="B91" s="5"/>
      <c r="C91" s="59">
        <v>43772</v>
      </c>
      <c r="D91" s="57" t="s">
        <v>150</v>
      </c>
      <c r="E91" s="57">
        <v>91</v>
      </c>
      <c r="F91" s="57"/>
      <c r="G91" s="57">
        <v>-2351</v>
      </c>
    </row>
    <row r="92" spans="1:7" x14ac:dyDescent="0.25">
      <c r="A92" s="5"/>
      <c r="B92" s="5"/>
      <c r="C92" s="59">
        <v>43772</v>
      </c>
      <c r="D92" s="57" t="s">
        <v>148</v>
      </c>
      <c r="E92" s="58">
        <v>90</v>
      </c>
      <c r="F92" s="57"/>
      <c r="G92" s="57">
        <v>-2351</v>
      </c>
    </row>
    <row r="93" spans="1:7" x14ac:dyDescent="0.25">
      <c r="A93" s="53"/>
      <c r="B93" s="53"/>
      <c r="C93" s="60"/>
      <c r="D93" s="61"/>
      <c r="E93" s="62"/>
      <c r="F93" s="57"/>
      <c r="G93" s="57"/>
    </row>
    <row r="94" spans="1:7" x14ac:dyDescent="0.25">
      <c r="D94" s="55" t="s">
        <v>158</v>
      </c>
      <c r="F94" s="5">
        <f>SUM(F2:F92)</f>
        <v>66381</v>
      </c>
      <c r="G94" s="5">
        <f>SUM(G2:G92)</f>
        <v>-94097</v>
      </c>
    </row>
    <row r="96" spans="1:7" x14ac:dyDescent="0.25">
      <c r="D96" t="s">
        <v>159</v>
      </c>
      <c r="G96" s="56">
        <f>+G94+F94</f>
        <v>-27716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8B26-7446-460F-87EF-518AABB10191}">
  <dimension ref="A2:I34"/>
  <sheetViews>
    <sheetView workbookViewId="0">
      <selection activeCell="D12" sqref="D12"/>
    </sheetView>
  </sheetViews>
  <sheetFormatPr baseColWidth="10" defaultRowHeight="15" x14ac:dyDescent="0.25"/>
  <cols>
    <col min="2" max="2" width="33.7109375" customWidth="1"/>
    <col min="3" max="3" width="0.28515625" customWidth="1"/>
    <col min="4" max="4" width="13.7109375" customWidth="1"/>
    <col min="5" max="5" width="12.7109375" customWidth="1"/>
    <col min="6" max="6" width="14" customWidth="1"/>
    <col min="7" max="7" width="13.5703125" customWidth="1"/>
    <col min="8" max="8" width="14.42578125" customWidth="1"/>
  </cols>
  <sheetData>
    <row r="2" spans="1:9" x14ac:dyDescent="0.25">
      <c r="B2" t="s">
        <v>6</v>
      </c>
      <c r="D2" t="s">
        <v>49</v>
      </c>
      <c r="E2" t="s">
        <v>48</v>
      </c>
      <c r="F2" t="s">
        <v>3</v>
      </c>
      <c r="G2" t="s">
        <v>2</v>
      </c>
      <c r="H2" t="s">
        <v>4</v>
      </c>
    </row>
    <row r="3" spans="1:9" x14ac:dyDescent="0.25">
      <c r="A3" s="5">
        <v>2100</v>
      </c>
      <c r="B3" s="5" t="s">
        <v>7</v>
      </c>
      <c r="C3" s="21"/>
      <c r="D3" s="67">
        <f>+'Budsjett og regnskap 2020'!G7</f>
        <v>20316</v>
      </c>
      <c r="E3" s="67">
        <f>+'Budsjett og regnskap 2020'!D7</f>
        <v>22879.350000000002</v>
      </c>
      <c r="F3" s="10">
        <f>+'Budsjett og regnskap 2020'!H7</f>
        <v>18778</v>
      </c>
      <c r="G3" s="6">
        <f>+'Budsjett og regnskap 2020'!E7</f>
        <v>23862.15</v>
      </c>
      <c r="H3" s="6">
        <v>21988</v>
      </c>
      <c r="I3" s="21"/>
    </row>
    <row r="4" spans="1:9" x14ac:dyDescent="0.25">
      <c r="A4" s="22">
        <v>2150</v>
      </c>
      <c r="B4" s="22" t="s">
        <v>8</v>
      </c>
      <c r="C4" s="42"/>
      <c r="D4" s="68">
        <f>+'Budsjett og regnskap 2020'!G8</f>
        <v>22287</v>
      </c>
      <c r="E4" s="68">
        <f>+'Budsjett og regnskap 2020'!D8</f>
        <v>27963.65</v>
      </c>
      <c r="F4" s="10">
        <f>+'Budsjett og regnskap 2020'!H8</f>
        <v>15632</v>
      </c>
      <c r="G4" s="13">
        <f>+'Budsjett og regnskap 2020'!E8</f>
        <v>17766</v>
      </c>
      <c r="H4" s="43">
        <v>20000</v>
      </c>
      <c r="I4" s="42"/>
    </row>
    <row r="5" spans="1:9" x14ac:dyDescent="0.25">
      <c r="A5" s="5">
        <v>2200</v>
      </c>
      <c r="B5" s="5" t="s">
        <v>9</v>
      </c>
      <c r="C5" s="21"/>
      <c r="D5" s="67">
        <f>+'Budsjett og regnskap 2020'!G9</f>
        <v>0</v>
      </c>
      <c r="E5" s="67">
        <f>+'Budsjett og regnskap 2020'!D9</f>
        <v>0</v>
      </c>
      <c r="F5" s="10">
        <f>+'Budsjett og regnskap 2020'!H9</f>
        <v>15000</v>
      </c>
      <c r="G5" s="6">
        <f>+'Budsjett og regnskap 2020'!E9</f>
        <v>15000</v>
      </c>
      <c r="H5" s="6">
        <v>15000</v>
      </c>
      <c r="I5" s="21"/>
    </row>
    <row r="6" spans="1:9" x14ac:dyDescent="0.25">
      <c r="A6" s="5">
        <f>+'Budsjett og regnskap 2020'!A10</f>
        <v>2250</v>
      </c>
      <c r="B6" s="5" t="str">
        <f>+'Budsjett og regnskap 2020'!B10</f>
        <v>Sund kommune, Søknader</v>
      </c>
      <c r="C6" s="21"/>
      <c r="D6" s="67">
        <f>+'Budsjett og regnskap 2020'!G10</f>
        <v>0</v>
      </c>
      <c r="E6" s="67">
        <f>+'Budsjett og regnskap 2020'!D10</f>
        <v>0</v>
      </c>
      <c r="F6" s="10">
        <f>+'Budsjett og regnskap 2020'!H10</f>
        <v>0</v>
      </c>
      <c r="G6" s="6">
        <f>+'Budsjett og regnskap 2020'!E10</f>
        <v>0</v>
      </c>
      <c r="H6" s="6"/>
      <c r="I6" s="21"/>
    </row>
    <row r="7" spans="1:9" x14ac:dyDescent="0.25">
      <c r="A7" s="22">
        <v>2300</v>
      </c>
      <c r="B7" s="22" t="s">
        <v>10</v>
      </c>
      <c r="C7" s="42"/>
      <c r="D7" s="68">
        <f>+'Budsjett og regnskap 2020'!G11</f>
        <v>0</v>
      </c>
      <c r="E7" s="68">
        <f>+'Budsjett og regnskap 2020'!D11</f>
        <v>0</v>
      </c>
      <c r="F7" s="10">
        <f>+'Budsjett og regnskap 2020'!H11</f>
        <v>5800</v>
      </c>
      <c r="G7" s="13">
        <f>+'Budsjett og regnskap 2020'!E11</f>
        <v>5800</v>
      </c>
      <c r="H7" s="43">
        <v>5280</v>
      </c>
      <c r="I7" s="42"/>
    </row>
    <row r="8" spans="1:9" x14ac:dyDescent="0.25">
      <c r="A8" s="20">
        <v>2400</v>
      </c>
      <c r="B8" s="21" t="s">
        <v>47</v>
      </c>
      <c r="C8" s="21"/>
      <c r="D8" s="67">
        <f>+'Budsjett og regnskap 2020'!G13</f>
        <v>243</v>
      </c>
      <c r="E8" s="53">
        <f>+'Budsjett og regnskap 2020'!D13</f>
        <v>0</v>
      </c>
      <c r="F8" s="10">
        <f>+'Budsjett og regnskap 2020'!H13</f>
        <v>26</v>
      </c>
      <c r="G8" s="5">
        <f>+'Budsjett og regnskap 2020'!E13</f>
        <v>0</v>
      </c>
      <c r="H8" s="5"/>
      <c r="I8" s="21"/>
    </row>
    <row r="9" spans="1:9" x14ac:dyDescent="0.25">
      <c r="A9" s="41"/>
      <c r="B9" s="42"/>
      <c r="C9" s="42"/>
      <c r="D9" s="66"/>
      <c r="E9" s="66"/>
      <c r="F9" s="46"/>
      <c r="G9" s="22"/>
      <c r="H9" s="22"/>
      <c r="I9" s="42"/>
    </row>
    <row r="10" spans="1:9" x14ac:dyDescent="0.25">
      <c r="A10" s="5"/>
      <c r="B10" s="5" t="s">
        <v>24</v>
      </c>
      <c r="C10" s="21"/>
      <c r="D10" s="67">
        <f>+'Budsjett og regnskap 2020'!G15</f>
        <v>46846</v>
      </c>
      <c r="E10" s="67">
        <f>+'Budsjett og regnskap 2020'!D15</f>
        <v>50843</v>
      </c>
      <c r="F10" s="10">
        <f>+'Budsjett og regnskap 2020'!H15</f>
        <v>55236</v>
      </c>
      <c r="G10" s="18">
        <f>+'Budsjett og regnskap 2020'!E15</f>
        <v>62428.15</v>
      </c>
      <c r="H10" s="7">
        <v>62268</v>
      </c>
      <c r="I10" s="44"/>
    </row>
    <row r="20" spans="1:8" x14ac:dyDescent="0.25">
      <c r="D20" t="str">
        <f>+D2</f>
        <v>Regnskap 2019</v>
      </c>
      <c r="E20" t="str">
        <f>+E2</f>
        <v>Budsjett 2019</v>
      </c>
      <c r="F20" t="str">
        <f>+F2</f>
        <v>Regnskap 2018</v>
      </c>
      <c r="G20" t="str">
        <f t="shared" ref="G20:H20" si="0">+G2</f>
        <v>Budsjett 2018</v>
      </c>
      <c r="H20" t="str">
        <f t="shared" si="0"/>
        <v>Regnskap 2017</v>
      </c>
    </row>
    <row r="21" spans="1:8" x14ac:dyDescent="0.25">
      <c r="A21" s="5">
        <v>3001</v>
      </c>
      <c r="B21" s="5" t="s">
        <v>12</v>
      </c>
      <c r="C21" s="21"/>
      <c r="D21" s="67">
        <f>+'Budsjett og regnskap 2020'!G17</f>
        <v>23695</v>
      </c>
      <c r="E21" s="67">
        <f>+'Budsjett og regnskap 2020'!D17</f>
        <v>27573</v>
      </c>
      <c r="F21" s="10">
        <f>+'Budsjett og regnskap 2020'!H17</f>
        <v>27573</v>
      </c>
      <c r="G21" s="13">
        <f>+'Budsjett og regnskap 2020'!E17</f>
        <v>27573</v>
      </c>
      <c r="H21" s="6">
        <v>22988</v>
      </c>
    </row>
    <row r="22" spans="1:8" x14ac:dyDescent="0.25">
      <c r="A22" s="22">
        <v>3100</v>
      </c>
      <c r="B22" s="22" t="s">
        <v>13</v>
      </c>
      <c r="C22" s="42"/>
      <c r="D22" s="67">
        <f>+'Budsjett og regnskap 2020'!G18</f>
        <v>1300</v>
      </c>
      <c r="E22" s="67">
        <f>+'Budsjett og regnskap 2020'!D18</f>
        <v>2000</v>
      </c>
      <c r="F22" s="10">
        <f>+'Budsjett og regnskap 2020'!H18</f>
        <v>2000</v>
      </c>
      <c r="G22" s="13">
        <f>+'Budsjett og regnskap 2020'!E18</f>
        <v>2000</v>
      </c>
      <c r="H22" s="43">
        <v>2500</v>
      </c>
    </row>
    <row r="23" spans="1:8" x14ac:dyDescent="0.25">
      <c r="A23" s="5">
        <v>3200</v>
      </c>
      <c r="B23" s="5" t="s">
        <v>14</v>
      </c>
      <c r="C23" s="21"/>
      <c r="D23" s="67">
        <f>+'Budsjett og regnskap 2020'!G19</f>
        <v>7800</v>
      </c>
      <c r="E23" s="67">
        <f>+'Budsjett og regnskap 2020'!D19</f>
        <v>7800</v>
      </c>
      <c r="F23" s="10">
        <f>+'Budsjett og regnskap 2020'!H19</f>
        <v>9450</v>
      </c>
      <c r="G23" s="13">
        <f>+'Budsjett og regnskap 2020'!E19</f>
        <v>9450</v>
      </c>
      <c r="H23" s="6">
        <v>7500</v>
      </c>
    </row>
    <row r="24" spans="1:8" x14ac:dyDescent="0.25">
      <c r="A24" s="22">
        <v>3300</v>
      </c>
      <c r="B24" s="22" t="s">
        <v>15</v>
      </c>
      <c r="C24" s="42"/>
      <c r="D24" s="67">
        <f>+'Budsjett og regnskap 2020'!G20</f>
        <v>1124</v>
      </c>
      <c r="E24" s="67">
        <f>+'Budsjett og regnskap 2020'!D20</f>
        <v>2400</v>
      </c>
      <c r="F24" s="10">
        <f>+'Budsjett og regnskap 2020'!H20</f>
        <v>2400</v>
      </c>
      <c r="G24" s="13">
        <f>+'Budsjett og regnskap 2020'!E20</f>
        <v>2400</v>
      </c>
      <c r="H24" s="43">
        <v>2400</v>
      </c>
    </row>
    <row r="25" spans="1:8" x14ac:dyDescent="0.25">
      <c r="A25" s="22">
        <f>+'Budsjett og regnskap 2020'!A21</f>
        <v>3330</v>
      </c>
      <c r="B25" s="22" t="str">
        <f>+'Budsjett og regnskap 2020'!B21</f>
        <v>Viltkamera</v>
      </c>
      <c r="C25" s="42"/>
      <c r="D25" s="67">
        <f>+'Budsjett og regnskap 2020'!G21</f>
        <v>750</v>
      </c>
      <c r="E25" s="67">
        <f>+'Budsjett og regnskap 2020'!D21</f>
        <v>750</v>
      </c>
      <c r="F25" s="10">
        <f>+'Budsjett og regnskap 2020'!H21</f>
        <v>0</v>
      </c>
      <c r="G25" s="13">
        <f>+'Budsjett og regnskap 2020'!E21</f>
        <v>0</v>
      </c>
      <c r="H25" s="43"/>
    </row>
    <row r="26" spans="1:8" x14ac:dyDescent="0.25">
      <c r="A26" s="22">
        <f>+'Budsjett og regnskap 2020'!A22</f>
        <v>3350</v>
      </c>
      <c r="B26" s="22" t="str">
        <f>+'Budsjett og regnskap 2020'!B22</f>
        <v>Elektroniske hjelpemidler</v>
      </c>
      <c r="C26" s="42"/>
      <c r="D26" s="67">
        <f>+'Budsjett og regnskap 2020'!G22</f>
        <v>0</v>
      </c>
      <c r="E26" s="67">
        <f>+'Budsjett og regnskap 2020'!D22</f>
        <v>0</v>
      </c>
      <c r="F26" s="10">
        <f>+'Budsjett og regnskap 2020'!H22</f>
        <v>0</v>
      </c>
      <c r="G26" s="13">
        <f>+'Budsjett og regnskap 2020'!E22</f>
        <v>0</v>
      </c>
      <c r="H26" s="43"/>
    </row>
    <row r="27" spans="1:8" x14ac:dyDescent="0.25">
      <c r="A27" s="5">
        <v>3400</v>
      </c>
      <c r="B27" s="5" t="s">
        <v>16</v>
      </c>
      <c r="C27" s="21"/>
      <c r="D27" s="67">
        <f>+'Budsjett og regnskap 2020'!G23</f>
        <v>11000</v>
      </c>
      <c r="E27" s="67">
        <f>+'Budsjett og regnskap 2020'!D23</f>
        <v>11000</v>
      </c>
      <c r="F27" s="10">
        <f>+'Budsjett og regnskap 2020'!H23</f>
        <v>11000</v>
      </c>
      <c r="G27" s="13">
        <f>+'Budsjett og regnskap 2020'!E23</f>
        <v>11000</v>
      </c>
      <c r="H27" s="6">
        <v>11000</v>
      </c>
    </row>
    <row r="28" spans="1:8" x14ac:dyDescent="0.25">
      <c r="A28" s="22">
        <v>3500</v>
      </c>
      <c r="B28" s="22" t="s">
        <v>17</v>
      </c>
      <c r="C28" s="42"/>
      <c r="D28" s="67">
        <f>+'Budsjett og regnskap 2020'!G24</f>
        <v>3000</v>
      </c>
      <c r="E28" s="67">
        <f>+'Budsjett og regnskap 2020'!D24</f>
        <v>3000</v>
      </c>
      <c r="F28" s="10">
        <f>+'Budsjett og regnskap 2020'!H24</f>
        <v>3000</v>
      </c>
      <c r="G28" s="13">
        <f>+'Budsjett og regnskap 2020'!E24</f>
        <v>3000</v>
      </c>
      <c r="H28" s="43">
        <v>3500</v>
      </c>
    </row>
    <row r="29" spans="1:8" x14ac:dyDescent="0.25">
      <c r="A29" s="5">
        <v>3600</v>
      </c>
      <c r="B29" s="5" t="s">
        <v>18</v>
      </c>
      <c r="C29" s="21"/>
      <c r="D29" s="67">
        <f>+'Budsjett og regnskap 2020'!G25</f>
        <v>0</v>
      </c>
      <c r="E29" s="67">
        <f>+'Budsjett og regnskap 2020'!D25</f>
        <v>1100</v>
      </c>
      <c r="F29" s="10">
        <f>+'Budsjett og regnskap 2020'!H25</f>
        <v>1100</v>
      </c>
      <c r="G29" s="13">
        <f>+'Budsjett og regnskap 2020'!E25</f>
        <v>1100</v>
      </c>
      <c r="H29" s="6">
        <v>1100</v>
      </c>
    </row>
    <row r="30" spans="1:8" x14ac:dyDescent="0.25">
      <c r="A30" s="22">
        <v>3700</v>
      </c>
      <c r="B30" s="22" t="s">
        <v>19</v>
      </c>
      <c r="C30" s="42"/>
      <c r="D30" s="67">
        <f>+'Budsjett og regnskap 2020'!G26</f>
        <v>6200</v>
      </c>
      <c r="E30" s="67">
        <f>+'Budsjett og regnskap 2020'!D26</f>
        <v>5800</v>
      </c>
      <c r="F30" s="10">
        <f>+'Budsjett og regnskap 2020'!H26</f>
        <v>5800</v>
      </c>
      <c r="G30" s="13">
        <f>+'Budsjett og regnskap 2020'!E26</f>
        <v>5800</v>
      </c>
      <c r="H30" s="43">
        <v>5000</v>
      </c>
    </row>
    <row r="31" spans="1:8" x14ac:dyDescent="0.25">
      <c r="A31" s="5">
        <v>3800</v>
      </c>
      <c r="B31" s="5" t="s">
        <v>20</v>
      </c>
      <c r="C31" s="21"/>
      <c r="D31" s="67">
        <f>+'Budsjett og regnskap 2020'!G28</f>
        <v>0</v>
      </c>
      <c r="E31" s="67">
        <f>+'Budsjett og regnskap 2020'!D28</f>
        <v>1000</v>
      </c>
      <c r="F31" s="10">
        <f>+'Budsjett og regnskap 2020'!H28</f>
        <v>1000</v>
      </c>
      <c r="G31" s="13">
        <f>+'Budsjett og regnskap 2020'!E28</f>
        <v>1000</v>
      </c>
      <c r="H31" s="6">
        <v>1000</v>
      </c>
    </row>
    <row r="32" spans="1:8" x14ac:dyDescent="0.25">
      <c r="A32" s="41">
        <v>5000</v>
      </c>
      <c r="B32" s="42" t="s">
        <v>25</v>
      </c>
      <c r="C32" s="42"/>
      <c r="D32" s="67">
        <f>+'Budsjett og regnskap 2020'!G29</f>
        <v>53.25</v>
      </c>
      <c r="E32" s="67">
        <f>+'Budsjett og regnskap 2020'!D29</f>
        <v>100</v>
      </c>
      <c r="F32" s="10">
        <f>+'Budsjett og regnskap 2020'!H29</f>
        <v>100</v>
      </c>
      <c r="G32" s="13">
        <f>+'Budsjett og regnskap 2020'!E29</f>
        <v>100</v>
      </c>
      <c r="H32" s="43"/>
    </row>
    <row r="33" spans="1:8" x14ac:dyDescent="0.25">
      <c r="A33" s="20"/>
      <c r="B33" s="21"/>
      <c r="C33" s="21"/>
      <c r="D33" s="53"/>
      <c r="E33" s="53"/>
      <c r="G33" s="11"/>
      <c r="H33" s="5"/>
    </row>
    <row r="34" spans="1:8" x14ac:dyDescent="0.25">
      <c r="A34" s="22"/>
      <c r="B34" s="22" t="s">
        <v>24</v>
      </c>
      <c r="C34" s="42"/>
      <c r="D34" s="68">
        <f>+'Budsjett og regnskap 2020'!G31</f>
        <v>55522.25</v>
      </c>
      <c r="E34" s="68">
        <f>+'Budsjett og regnskap 2020'!D31</f>
        <v>62523</v>
      </c>
      <c r="F34" s="10">
        <f>+'Budsjett og regnskap 2020'!H31</f>
        <v>63423</v>
      </c>
      <c r="G34" s="45">
        <f>+'Budsjett og regnskap 2020'!E31</f>
        <v>63423</v>
      </c>
      <c r="H34" s="45">
        <v>56988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Budsjett og regnskap 2020</vt:lpstr>
      <vt:lpstr>kontodetaljer 2020</vt:lpstr>
      <vt:lpstr>kontodetaljer 2019</vt:lpstr>
      <vt:lpstr>Balansekonto</vt:lpstr>
      <vt:lpstr>Grafgrunnlag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cp:lastPrinted>2020-01-05T10:09:02Z</cp:lastPrinted>
  <dcterms:created xsi:type="dcterms:W3CDTF">2018-05-06T06:34:19Z</dcterms:created>
  <dcterms:modified xsi:type="dcterms:W3CDTF">2021-01-15T09:45:20Z</dcterms:modified>
</cp:coreProperties>
</file>