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21315" windowHeight="11820" activeTab="0"/>
  </bookViews>
  <sheets>
    <sheet name="2012 felte_dyr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K?re Torsvik</author>
  </authors>
  <commentList>
    <comment ref="D11" authorId="0">
      <text>
        <r>
          <rPr>
            <b/>
            <sz val="9"/>
            <rFont val="Tahoma"/>
            <family val="0"/>
          </rPr>
          <t>25.09. Ekstra løyve tildelt - ungdyr (ho)</t>
        </r>
      </text>
    </comment>
    <comment ref="G4" authorId="0">
      <text>
        <r>
          <rPr>
            <b/>
            <sz val="9"/>
            <rFont val="Tahoma"/>
            <family val="0"/>
          </rPr>
          <t>01.09.12 Spissbukk skutt  40 kg (NAE)</t>
        </r>
        <r>
          <rPr>
            <sz val="9"/>
            <rFont val="Tahoma"/>
            <family val="0"/>
          </rPr>
          <t xml:space="preserve">
(hodyr tildelt)</t>
        </r>
      </text>
    </comment>
    <comment ref="I7" authorId="0">
      <text>
        <r>
          <rPr>
            <b/>
            <sz val="9"/>
            <rFont val="Tahoma"/>
            <family val="0"/>
          </rPr>
          <t>01.09.12 8 tagger skutt 65 kg (Atle F)</t>
        </r>
        <r>
          <rPr>
            <sz val="9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9"/>
            <rFont val="Tahoma"/>
            <family val="0"/>
          </rPr>
          <t xml:space="preserve">01.09.12 kalv (ho) skutt 25 kg (EV)
14.09.12 kalv (ho) skutt 12 kg (EV)
</t>
        </r>
        <r>
          <rPr>
            <sz val="9"/>
            <rFont val="Tahoma"/>
            <family val="0"/>
          </rPr>
          <t xml:space="preserve">
</t>
        </r>
      </text>
    </comment>
    <comment ref="I3" authorId="0">
      <text>
        <r>
          <rPr>
            <b/>
            <sz val="9"/>
            <rFont val="Tahoma"/>
            <family val="0"/>
          </rPr>
          <t>01.09.12 Eldre bukk skutt (AF)
01.09.12 Eldre bukk skutt (AF)</t>
        </r>
        <r>
          <rPr>
            <sz val="9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9"/>
            <rFont val="Tahoma"/>
            <family val="0"/>
          </rPr>
          <t>01.09.12 Kalv (han) skutt 27 kg (EB)
21.09.12 kalv (han) 25 kg (EB)</t>
        </r>
        <r>
          <rPr>
            <sz val="9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9"/>
            <rFont val="Tahoma"/>
            <family val="0"/>
          </rPr>
          <t xml:space="preserve">01.09.12 Spissbukk skutt 47 kt (EB)
</t>
        </r>
        <r>
          <rPr>
            <sz val="9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9"/>
            <rFont val="Tahoma"/>
            <family val="0"/>
          </rPr>
          <t>01.09.12 Kolle skutt 59 kg (EB)</t>
        </r>
        <r>
          <rPr>
            <sz val="9"/>
            <rFont val="Tahoma"/>
            <family val="0"/>
          </rPr>
          <t xml:space="preserve">
19.10.12 kolle skutt 46 kg (EB)</t>
        </r>
      </text>
    </comment>
    <comment ref="G13" authorId="0">
      <text>
        <r>
          <rPr>
            <b/>
            <sz val="9"/>
            <rFont val="Tahoma"/>
            <family val="0"/>
          </rPr>
          <t>01.09.12 Spissbukk felt 42 kg (AJF)</t>
        </r>
        <r>
          <rPr>
            <sz val="9"/>
            <rFont val="Tahoma"/>
            <family val="0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0"/>
          </rPr>
          <t>2 løyver overført fra 2011. 1 kalv og 1 kolle.</t>
        </r>
        <r>
          <rPr>
            <sz val="9"/>
            <rFont val="Tahoma"/>
            <family val="0"/>
          </rPr>
          <t xml:space="preserve">
</t>
        </r>
      </text>
    </comment>
    <comment ref="I6" authorId="0">
      <text>
        <r>
          <rPr>
            <b/>
            <sz val="9"/>
            <rFont val="Tahoma"/>
            <family val="0"/>
          </rPr>
          <t>03</t>
        </r>
        <r>
          <rPr>
            <sz val="9"/>
            <rFont val="Tahoma"/>
            <family val="0"/>
          </rPr>
          <t>.09.12 10 tagger bukk 95 kg felt (EB)</t>
        </r>
      </text>
    </comment>
    <comment ref="I25" authorId="0">
      <text>
        <r>
          <rPr>
            <b/>
            <sz val="9"/>
            <rFont val="Tahoma"/>
            <family val="0"/>
          </rPr>
          <t>03.09.12 7 tagger bukk skutt 69 kg (JT)</t>
        </r>
        <r>
          <rPr>
            <sz val="9"/>
            <rFont val="Tahoma"/>
            <family val="0"/>
          </rPr>
          <t xml:space="preserve">
</t>
        </r>
      </text>
    </comment>
    <comment ref="G10" authorId="0">
      <text>
        <r>
          <rPr>
            <b/>
            <sz val="9"/>
            <rFont val="Tahoma"/>
            <family val="0"/>
          </rPr>
          <t>02.09.12 spissbukk felt 40 kg (JBB)</t>
        </r>
        <r>
          <rPr>
            <sz val="9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9"/>
            <rFont val="Tahoma"/>
            <family val="0"/>
          </rPr>
          <t>03.09.12 Spissbukk felt 56 kg (KS)</t>
        </r>
        <r>
          <rPr>
            <sz val="9"/>
            <rFont val="Tahoma"/>
            <family val="0"/>
          </rPr>
          <t xml:space="preserve">
</t>
        </r>
      </text>
    </comment>
    <comment ref="F17" authorId="0">
      <text>
        <r>
          <rPr>
            <b/>
            <sz val="9"/>
            <rFont val="Tahoma"/>
            <family val="0"/>
          </rPr>
          <t>04.09.12 ung Kolle skutt 45 kg (HF)
24.09.12 ung kolle 46 kg (HF)</t>
        </r>
        <r>
          <rPr>
            <sz val="9"/>
            <rFont val="Tahoma"/>
            <family val="0"/>
          </rPr>
          <t xml:space="preserve">
</t>
        </r>
      </text>
    </comment>
    <comment ref="I24" authorId="0">
      <text>
        <r>
          <rPr>
            <b/>
            <sz val="9"/>
            <rFont val="Tahoma"/>
            <family val="0"/>
          </rPr>
          <t>04.09.12 7 tagger bukk skutt 70 kg (OV)</t>
        </r>
        <r>
          <rPr>
            <sz val="9"/>
            <rFont val="Tahoma"/>
            <family val="0"/>
          </rPr>
          <t xml:space="preserve">
</t>
        </r>
      </text>
    </comment>
    <comment ref="I21" authorId="0">
      <text>
        <r>
          <rPr>
            <b/>
            <sz val="9"/>
            <rFont val="Tahoma"/>
            <family val="0"/>
          </rPr>
          <t xml:space="preserve">05.09.12 bukk felt 5 tagger </t>
        </r>
        <r>
          <rPr>
            <sz val="9"/>
            <rFont val="Tahoma"/>
            <family val="0"/>
          </rPr>
          <t xml:space="preserve">
</t>
        </r>
      </text>
    </comment>
    <comment ref="E23" authorId="0">
      <text>
        <r>
          <rPr>
            <b/>
            <sz val="9"/>
            <rFont val="Tahoma"/>
            <family val="0"/>
          </rPr>
          <t>02.09.12 felt en kalv (han) 24 kg (TT)</t>
        </r>
        <r>
          <rPr>
            <sz val="9"/>
            <rFont val="Tahoma"/>
            <family val="0"/>
          </rPr>
          <t xml:space="preserve">
</t>
        </r>
      </text>
    </comment>
    <comment ref="I23" authorId="0">
      <text>
        <r>
          <rPr>
            <b/>
            <sz val="9"/>
            <rFont val="Tahoma"/>
            <family val="0"/>
          </rPr>
          <t>02.09.12 bukk felt 4 tagger 55 kg (TT)</t>
        </r>
        <r>
          <rPr>
            <sz val="9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0"/>
          </rPr>
          <t>07.09.12 ung Kolle skutt 43 kg (KS)</t>
        </r>
        <r>
          <rPr>
            <sz val="9"/>
            <rFont val="Tahoma"/>
            <family val="0"/>
          </rPr>
          <t xml:space="preserve">
</t>
        </r>
      </text>
    </comment>
    <comment ref="F5" authorId="0">
      <text>
        <r>
          <rPr>
            <b/>
            <sz val="9"/>
            <rFont val="Tahoma"/>
            <family val="0"/>
          </rPr>
          <t>08.09.12 ung Kolle skutt 40 kg (ES)</t>
        </r>
        <r>
          <rPr>
            <sz val="9"/>
            <rFont val="Tahoma"/>
            <family val="0"/>
          </rPr>
          <t xml:space="preserve">
</t>
        </r>
      </text>
    </comment>
    <comment ref="G3" authorId="0">
      <text>
        <r>
          <rPr>
            <b/>
            <sz val="9"/>
            <rFont val="Tahoma"/>
            <family val="0"/>
          </rPr>
          <t>06.09.12 Spissbukk skutt 50 kg (AF)
09.09.12 Spissbukk skutt  40 kg (AF)
30.09.12 Spissbukk 55 kg (AF)</t>
        </r>
        <r>
          <rPr>
            <sz val="9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9"/>
            <rFont val="Tahoma"/>
            <family val="0"/>
          </rPr>
          <t>08.09.12 bukk felt 11 tagger 78 kg (KS)</t>
        </r>
        <r>
          <rPr>
            <sz val="9"/>
            <rFont val="Tahoma"/>
            <family val="0"/>
          </rPr>
          <t xml:space="preserve">
</t>
        </r>
      </text>
    </comment>
    <comment ref="I13" authorId="0">
      <text>
        <r>
          <rPr>
            <b/>
            <sz val="9"/>
            <rFont val="Tahoma"/>
            <family val="0"/>
          </rPr>
          <t>10.09.12  bukk felt 8 tagger 82 kg (AJF)</t>
        </r>
        <r>
          <rPr>
            <sz val="9"/>
            <rFont val="Tahoma"/>
            <family val="0"/>
          </rPr>
          <t xml:space="preserve">
</t>
        </r>
      </text>
    </comment>
    <comment ref="G26" authorId="0">
      <text>
        <r>
          <rPr>
            <b/>
            <sz val="9"/>
            <rFont val="Tahoma"/>
            <family val="0"/>
          </rPr>
          <t>15.09.12 spissbukk skutt 55 kg (ES)</t>
        </r>
        <r>
          <rPr>
            <sz val="9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9"/>
            <rFont val="Tahoma"/>
            <family val="0"/>
          </rPr>
          <t>15.09. 2 ekstraløyver kolle + kalv</t>
        </r>
      </text>
    </comment>
    <comment ref="D10" authorId="0">
      <text>
        <r>
          <rPr>
            <b/>
            <sz val="9"/>
            <rFont val="Tahoma"/>
            <family val="0"/>
          </rPr>
          <t>15.09 Ekstraløyve ungdyr ho</t>
        </r>
        <r>
          <rPr>
            <sz val="9"/>
            <rFont val="Tahoma"/>
            <family val="0"/>
          </rPr>
          <t xml:space="preserve">
</t>
        </r>
      </text>
    </comment>
    <comment ref="D13" authorId="0">
      <text>
        <r>
          <rPr>
            <b/>
            <sz val="9"/>
            <rFont val="Tahoma"/>
            <family val="0"/>
          </rPr>
          <t>15.09. ekstraløyve ungdyr ho</t>
        </r>
        <r>
          <rPr>
            <sz val="9"/>
            <rFont val="Tahoma"/>
            <family val="0"/>
          </rPr>
          <t xml:space="preserve">
</t>
        </r>
      </text>
    </comment>
    <comment ref="G11" authorId="0">
      <text>
        <r>
          <rPr>
            <b/>
            <sz val="9"/>
            <rFont val="Tahoma"/>
            <family val="0"/>
          </rPr>
          <t>16.09.12 spissbukk felt 40 kg (OMB)</t>
        </r>
        <r>
          <rPr>
            <sz val="9"/>
            <rFont val="Tahoma"/>
            <family val="0"/>
          </rPr>
          <t xml:space="preserve">
</t>
        </r>
      </text>
    </comment>
    <comment ref="E15" authorId="0">
      <text>
        <r>
          <rPr>
            <b/>
            <sz val="9"/>
            <rFont val="Tahoma"/>
            <family val="0"/>
          </rPr>
          <t>16.09.12 felt en kalv (ho) 28 kg (NME)</t>
        </r>
        <r>
          <rPr>
            <sz val="9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9"/>
            <rFont val="Tahoma"/>
            <family val="0"/>
          </rPr>
          <t>17.09.12 Spissbukk felt 54 kg (HF)</t>
        </r>
        <r>
          <rPr>
            <sz val="9"/>
            <rFont val="Tahoma"/>
            <family val="0"/>
          </rPr>
          <t xml:space="preserve">
</t>
        </r>
      </text>
    </comment>
    <comment ref="H19" authorId="0">
      <text>
        <r>
          <rPr>
            <b/>
            <sz val="9"/>
            <rFont val="Tahoma"/>
            <family val="0"/>
          </rPr>
          <t>17.09.12 Kolle skutt 46 kg (KS)</t>
        </r>
        <r>
          <rPr>
            <sz val="9"/>
            <rFont val="Tahoma"/>
            <family val="0"/>
          </rPr>
          <t xml:space="preserve">
</t>
        </r>
      </text>
    </comment>
    <comment ref="H18" authorId="0">
      <text>
        <r>
          <rPr>
            <b/>
            <sz val="9"/>
            <rFont val="Tahoma"/>
            <family val="0"/>
          </rPr>
          <t>18.09.12 Kolle skutt 76 kg (KS)</t>
        </r>
        <r>
          <rPr>
            <sz val="9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9"/>
            <rFont val="Tahoma"/>
            <family val="0"/>
          </rPr>
          <t>20.09.12 Kalv (han) skutt 20 kg (AF)
27.10.12 Kalv (han) 
15 kg (AF)</t>
        </r>
        <r>
          <rPr>
            <sz val="9"/>
            <rFont val="Tahoma"/>
            <family val="0"/>
          </rPr>
          <t xml:space="preserve">
</t>
        </r>
      </text>
    </comment>
    <comment ref="H15" authorId="0">
      <text>
        <r>
          <rPr>
            <b/>
            <sz val="9"/>
            <rFont val="Tahoma"/>
            <family val="0"/>
          </rPr>
          <t>20.09.12 Kolle skutt 60 kg (AIS)</t>
        </r>
        <r>
          <rPr>
            <sz val="9"/>
            <rFont val="Tahoma"/>
            <family val="0"/>
          </rPr>
          <t xml:space="preserve">
</t>
        </r>
      </text>
    </comment>
    <comment ref="D15" authorId="0">
      <text>
        <r>
          <rPr>
            <b/>
            <sz val="9"/>
            <rFont val="Tahoma"/>
            <family val="0"/>
          </rPr>
          <t>21.09.12 overført fra 2011 - voksen bukk</t>
        </r>
        <r>
          <rPr>
            <sz val="9"/>
            <rFont val="Tahoma"/>
            <family val="0"/>
          </rPr>
          <t xml:space="preserve">
</t>
        </r>
      </text>
    </comment>
    <comment ref="D63" authorId="0">
      <text>
        <r>
          <rPr>
            <b/>
            <sz val="9"/>
            <rFont val="Tahoma"/>
            <family val="0"/>
          </rPr>
          <t>2 løyver overført fra 2011. 1 kalv og 1 kolle.</t>
        </r>
        <r>
          <rPr>
            <sz val="9"/>
            <rFont val="Tahoma"/>
            <family val="0"/>
          </rPr>
          <t xml:space="preserve">
</t>
        </r>
      </text>
    </comment>
    <comment ref="D65" authorId="0">
      <text>
        <r>
          <rPr>
            <b/>
            <sz val="9"/>
            <rFont val="Tahoma"/>
            <family val="0"/>
          </rPr>
          <t>15.09. 2 ekstraløyver kolle + kalv</t>
        </r>
      </text>
    </comment>
    <comment ref="D69" authorId="0">
      <text>
        <r>
          <rPr>
            <b/>
            <sz val="9"/>
            <rFont val="Tahoma"/>
            <family val="0"/>
          </rPr>
          <t>15.09 Ekstraløyve ungdyr ho</t>
        </r>
        <r>
          <rPr>
            <sz val="9"/>
            <rFont val="Tahoma"/>
            <family val="0"/>
          </rPr>
          <t xml:space="preserve">
</t>
        </r>
      </text>
    </comment>
    <comment ref="D72" authorId="0">
      <text>
        <r>
          <rPr>
            <b/>
            <sz val="9"/>
            <rFont val="Tahoma"/>
            <family val="0"/>
          </rPr>
          <t>15.09. ekstraløyve ungdyr ho</t>
        </r>
        <r>
          <rPr>
            <sz val="9"/>
            <rFont val="Tahoma"/>
            <family val="0"/>
          </rPr>
          <t xml:space="preserve">
</t>
        </r>
      </text>
    </comment>
    <comment ref="D74" authorId="0">
      <text>
        <r>
          <rPr>
            <b/>
            <sz val="9"/>
            <rFont val="Tahoma"/>
            <family val="0"/>
          </rPr>
          <t>21.09.12 overført fra 2011 - voksen bukk</t>
        </r>
        <r>
          <rPr>
            <sz val="9"/>
            <rFont val="Tahoma"/>
            <family val="0"/>
          </rPr>
          <t xml:space="preserve">
</t>
        </r>
      </text>
    </comment>
    <comment ref="D70" authorId="0">
      <text>
        <r>
          <rPr>
            <b/>
            <sz val="9"/>
            <rFont val="Tahoma"/>
            <family val="0"/>
          </rPr>
          <t>25.09. Ekstraløyve tildelt - ungdyr (ho)</t>
        </r>
        <r>
          <rPr>
            <sz val="9"/>
            <rFont val="Tahoma"/>
            <family val="0"/>
          </rPr>
          <t xml:space="preserve">
</t>
        </r>
      </text>
    </comment>
    <comment ref="H7" authorId="0">
      <text>
        <r>
          <rPr>
            <b/>
            <sz val="9"/>
            <rFont val="Tahoma"/>
            <family val="0"/>
          </rPr>
          <t>25.09.12 Kolle skutt 61 kg (AF)</t>
        </r>
        <r>
          <rPr>
            <sz val="9"/>
            <rFont val="Tahoma"/>
            <family val="0"/>
          </rPr>
          <t xml:space="preserve">
</t>
        </r>
      </text>
    </comment>
    <comment ref="E7" authorId="0">
      <text>
        <r>
          <rPr>
            <b/>
            <sz val="9"/>
            <rFont val="Tahoma"/>
            <family val="0"/>
          </rPr>
          <t>26.09.12 Kalv (han) skutt 23 kg (AF)</t>
        </r>
        <r>
          <rPr>
            <sz val="9"/>
            <rFont val="Tahoma"/>
            <family val="0"/>
          </rPr>
          <t xml:space="preserve">
</t>
        </r>
      </text>
    </comment>
    <comment ref="D26" authorId="0">
      <text>
        <r>
          <rPr>
            <b/>
            <sz val="9"/>
            <rFont val="Tahoma"/>
            <family val="0"/>
          </rPr>
          <t>25.09. ekstraløyve ungdyr (ho)</t>
        </r>
        <r>
          <rPr>
            <sz val="9"/>
            <rFont val="Tahoma"/>
            <family val="0"/>
          </rPr>
          <t xml:space="preserve">
</t>
        </r>
      </text>
    </comment>
    <comment ref="D85" authorId="0">
      <text>
        <r>
          <rPr>
            <b/>
            <sz val="9"/>
            <rFont val="Tahoma"/>
            <family val="0"/>
          </rPr>
          <t>25.09. ekstraløyve ungdyr (ho)</t>
        </r>
        <r>
          <rPr>
            <sz val="9"/>
            <rFont val="Tahoma"/>
            <family val="0"/>
          </rPr>
          <t xml:space="preserve">
</t>
        </r>
      </text>
    </comment>
    <comment ref="H3" authorId="0">
      <text>
        <r>
          <rPr>
            <b/>
            <sz val="9"/>
            <rFont val="Tahoma"/>
            <family val="0"/>
          </rPr>
          <t>30.09.12 Kolle skutt 70 kg (AF)</t>
        </r>
        <r>
          <rPr>
            <sz val="9"/>
            <rFont val="Tahoma"/>
            <family val="0"/>
          </rPr>
          <t xml:space="preserve">
27.10.12 Kolle skutt 50 kg (AF)</t>
        </r>
      </text>
    </comment>
    <comment ref="H20" authorId="0">
      <text>
        <r>
          <rPr>
            <b/>
            <sz val="9"/>
            <rFont val="Tahoma"/>
            <family val="0"/>
          </rPr>
          <t>2.10.12 Kolle skutt 70 kg (AIK)</t>
        </r>
        <r>
          <rPr>
            <sz val="9"/>
            <rFont val="Tahoma"/>
            <family val="0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0"/>
          </rPr>
          <t>11.10.12 ung Kolle skutt 45 kg (EV)</t>
        </r>
        <r>
          <rPr>
            <sz val="9"/>
            <rFont val="Tahoma"/>
            <family val="0"/>
          </rPr>
          <t xml:space="preserve">
</t>
        </r>
      </text>
    </comment>
    <comment ref="H26" authorId="0">
      <text>
        <r>
          <rPr>
            <b/>
            <sz val="9"/>
            <rFont val="Tahoma"/>
            <family val="0"/>
          </rPr>
          <t>6.09.12 Kolle skutt 58 kg (TL)</t>
        </r>
        <r>
          <rPr>
            <sz val="9"/>
            <rFont val="Tahoma"/>
            <family val="0"/>
          </rPr>
          <t xml:space="preserve">
</t>
        </r>
      </text>
    </comment>
    <comment ref="I5" authorId="0">
      <text>
        <r>
          <rPr>
            <sz val="9"/>
            <rFont val="Tahoma"/>
            <family val="0"/>
          </rPr>
          <t>11.10.12 bukk (75) kg felt (HS)</t>
        </r>
      </text>
    </comment>
    <comment ref="D14" authorId="0">
      <text>
        <r>
          <rPr>
            <b/>
            <sz val="9"/>
            <rFont val="Tahoma"/>
            <family val="0"/>
          </rPr>
          <t>13.10.12 overført ungdyr, ho fra 2011</t>
        </r>
        <r>
          <rPr>
            <sz val="9"/>
            <rFont val="Tahoma"/>
            <family val="0"/>
          </rPr>
          <t xml:space="preserve">
</t>
        </r>
      </text>
    </comment>
    <comment ref="F12" authorId="0">
      <text>
        <r>
          <rPr>
            <b/>
            <sz val="9"/>
            <rFont val="Tahoma"/>
            <family val="0"/>
          </rPr>
          <t>14.10.12 ung Kolle skutt 35 kg (NMV)</t>
        </r>
        <r>
          <rPr>
            <sz val="9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9"/>
            <rFont val="Tahoma"/>
            <family val="0"/>
          </rPr>
          <t>14.10.12 ung Kolle skutt 44 kg (JBB)</t>
        </r>
        <r>
          <rPr>
            <sz val="9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9"/>
            <rFont val="Tahoma"/>
            <family val="0"/>
          </rPr>
          <t>14.10.12 tildelt ekstraløyve kolle + kalv</t>
        </r>
        <r>
          <rPr>
            <sz val="9"/>
            <rFont val="Tahoma"/>
            <family val="0"/>
          </rPr>
          <t xml:space="preserve">
</t>
        </r>
      </text>
    </comment>
    <comment ref="I15" authorId="0">
      <text>
        <r>
          <rPr>
            <b/>
            <sz val="9"/>
            <rFont val="Tahoma"/>
            <family val="0"/>
          </rPr>
          <t>19.10.12 bukk felt tagger 90 kg (AIS)</t>
        </r>
        <r>
          <rPr>
            <sz val="9"/>
            <rFont val="Tahoma"/>
            <family val="0"/>
          </rPr>
          <t xml:space="preserve">
</t>
        </r>
      </text>
    </comment>
    <comment ref="F3" authorId="0">
      <text>
        <r>
          <rPr>
            <b/>
            <sz val="9"/>
            <rFont val="Tahoma"/>
            <family val="0"/>
          </rPr>
          <t>27.10.12 ung Kolle skutt 45 kg (AF)</t>
        </r>
        <r>
          <rPr>
            <sz val="9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9"/>
            <rFont val="Tahoma"/>
            <family val="0"/>
          </rPr>
          <t>26.10.12 Kolle skutt 60 kg (TT)</t>
        </r>
        <r>
          <rPr>
            <sz val="9"/>
            <rFont val="Tahoma"/>
            <family val="0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0"/>
          </rPr>
          <t>31.10.12 spissbukk felt 48 kg (AOS)</t>
        </r>
        <r>
          <rPr>
            <sz val="9"/>
            <rFont val="Tahoma"/>
            <family val="0"/>
          </rPr>
          <t xml:space="preserve">
</t>
        </r>
      </text>
    </comment>
    <comment ref="E27" authorId="0">
      <text>
        <r>
          <rPr>
            <b/>
            <sz val="9"/>
            <rFont val="Tahoma"/>
            <family val="0"/>
          </rPr>
          <t>30.10.12 felt en kalv (han) 32 kg (OAV)</t>
        </r>
        <r>
          <rPr>
            <sz val="9"/>
            <rFont val="Tahoma"/>
            <family val="0"/>
          </rPr>
          <t xml:space="preserve">
</t>
        </r>
      </text>
    </comment>
    <comment ref="D3" authorId="0">
      <text>
        <r>
          <rPr>
            <b/>
            <sz val="9"/>
            <rFont val="Tahoma"/>
            <family val="0"/>
          </rPr>
          <t>05.11.12 ekstraløyve 1 kolle + kalv</t>
        </r>
        <r>
          <rPr>
            <sz val="9"/>
            <rFont val="Tahoma"/>
            <family val="0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0"/>
          </rPr>
          <t>05.11.12 ekstraløyve 1 spissbukk</t>
        </r>
        <r>
          <rPr>
            <sz val="9"/>
            <rFont val="Tahoma"/>
            <family val="0"/>
          </rPr>
          <t xml:space="preserve">
</t>
        </r>
      </text>
    </comment>
    <comment ref="D23" authorId="0">
      <text>
        <r>
          <rPr>
            <b/>
            <sz val="9"/>
            <rFont val="Tahoma"/>
            <family val="0"/>
          </rPr>
          <t>05.11.12 ekstraløyve kolle + kalv</t>
        </r>
      </text>
    </comment>
    <comment ref="E20" authorId="0">
      <text>
        <r>
          <rPr>
            <b/>
            <sz val="9"/>
            <rFont val="Tahoma"/>
            <family val="0"/>
          </rPr>
          <t>09.11.12 felt en kalv (han) 27 kg (AIK)</t>
        </r>
        <r>
          <rPr>
            <sz val="9"/>
            <rFont val="Tahoma"/>
            <family val="0"/>
          </rPr>
          <t xml:space="preserve">
</t>
        </r>
      </text>
    </comment>
    <comment ref="F11" authorId="0">
      <text>
        <r>
          <rPr>
            <b/>
            <sz val="9"/>
            <rFont val="Tahoma"/>
            <family val="0"/>
          </rPr>
          <t>16.11.12 ung Kolle skutt 40 kg (OMB)</t>
        </r>
        <r>
          <rPr>
            <sz val="9"/>
            <rFont val="Tahoma"/>
            <family val="0"/>
          </rPr>
          <t xml:space="preserve">
</t>
        </r>
      </text>
    </comment>
    <comment ref="F26" authorId="0">
      <text>
        <r>
          <rPr>
            <b/>
            <sz val="9"/>
            <rFont val="Tahoma"/>
            <family val="0"/>
          </rPr>
          <t>18.11.12 ung Kolle skutt 48 kg (IL)</t>
        </r>
        <r>
          <rPr>
            <sz val="9"/>
            <rFont val="Tahoma"/>
            <family val="0"/>
          </rPr>
          <t xml:space="preserve">
</t>
        </r>
      </text>
    </comment>
    <comment ref="G7" authorId="0">
      <text>
        <r>
          <rPr>
            <b/>
            <sz val="9"/>
            <rFont val="Tahoma"/>
            <family val="0"/>
          </rPr>
          <t xml:space="preserve">04.12.12 Spissbukk skutt 50 (ØP)
</t>
        </r>
        <r>
          <rPr>
            <sz val="9"/>
            <rFont val="Tahoma"/>
            <family val="0"/>
          </rPr>
          <t xml:space="preserve">
</t>
        </r>
      </text>
    </comment>
    <comment ref="D12" authorId="0">
      <text>
        <r>
          <rPr>
            <b/>
            <sz val="9"/>
            <rFont val="Tahoma"/>
            <family val="0"/>
          </rPr>
          <t>Overført 2 løyver til 2013 20.09.13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<sst xmlns="http://schemas.openxmlformats.org/spreadsheetml/2006/main" count="118" uniqueCount="73">
  <si>
    <t>Jaktfelt</t>
  </si>
  <si>
    <t>Kvote</t>
  </si>
  <si>
    <t xml:space="preserve">Kalv </t>
  </si>
  <si>
    <t>1 ½ år,</t>
  </si>
  <si>
    <t xml:space="preserve">1 ½ år gamle </t>
  </si>
  <si>
    <t>Eldre hodyr</t>
  </si>
  <si>
    <t>Eldre hanndyr</t>
  </si>
  <si>
    <t>Oppdatert:</t>
  </si>
  <si>
    <t>Da pr jaktfelt</t>
  </si>
  <si>
    <t>hodyr</t>
  </si>
  <si>
    <t>hanndyr</t>
  </si>
  <si>
    <t>(frå 2 ½ år)</t>
  </si>
  <si>
    <t>Sum</t>
  </si>
  <si>
    <t>Felte dyr</t>
  </si>
  <si>
    <t>% av kvoten felt</t>
  </si>
  <si>
    <t>Indre Sund</t>
  </si>
  <si>
    <t>Tyssøy, vest på Lundanest</t>
  </si>
  <si>
    <t>Dommedal</t>
  </si>
  <si>
    <t>Kleppe/Kleppevik</t>
  </si>
  <si>
    <t>Forland</t>
  </si>
  <si>
    <t>Steinsland</t>
  </si>
  <si>
    <t>Hamre</t>
  </si>
  <si>
    <t>Bakka</t>
  </si>
  <si>
    <t>Berge</t>
  </si>
  <si>
    <t>Vorland</t>
  </si>
  <si>
    <t>Tveit</t>
  </si>
  <si>
    <t>Skoge/Hammersland</t>
  </si>
  <si>
    <t>Eide/Spilde</t>
  </si>
  <si>
    <t>Kausland</t>
  </si>
  <si>
    <t>Glesnes</t>
  </si>
  <si>
    <t>Selstø/Telavåg</t>
  </si>
  <si>
    <t>Nipen</t>
  </si>
  <si>
    <t>Søndre Tolf</t>
  </si>
  <si>
    <t>Spilde Vest</t>
  </si>
  <si>
    <t xml:space="preserve">Golten </t>
  </si>
  <si>
    <t>Trellevik</t>
  </si>
  <si>
    <t>Nordre Toft</t>
  </si>
  <si>
    <t>Høiland</t>
  </si>
  <si>
    <t>Bjelkarøy/Lerøy</t>
  </si>
  <si>
    <t>Hummelsund/Sæle</t>
  </si>
  <si>
    <t>Tilleggsløyver</t>
  </si>
  <si>
    <t>Totalt:</t>
  </si>
  <si>
    <t>Fordelingstal for dyr i året</t>
  </si>
  <si>
    <t>% felt av kvote</t>
  </si>
  <si>
    <t>Fordeling med 1.fordelingstallet:</t>
  </si>
  <si>
    <t>Kjønn tot</t>
  </si>
  <si>
    <t>Kjønn</t>
  </si>
  <si>
    <t>Eldre/yngre</t>
  </si>
  <si>
    <t>Kjønnsfordeling</t>
  </si>
  <si>
    <t>Hodyr</t>
  </si>
  <si>
    <t>Kategori, idealfordeling</t>
  </si>
  <si>
    <t>Prosent</t>
  </si>
  <si>
    <t>Tal dyr/året</t>
  </si>
  <si>
    <t>Tal dyr i perioden</t>
  </si>
  <si>
    <t>Hanndyr</t>
  </si>
  <si>
    <t xml:space="preserve"> Kalv                                                                 22  </t>
  </si>
  <si>
    <t>1 ½ år gamle hodyr</t>
  </si>
  <si>
    <t>Justering kalv:</t>
  </si>
  <si>
    <t>1 ½ år gamle hanndyr</t>
  </si>
  <si>
    <t xml:space="preserve">Eldre hodyr (2 ½ år og eldre)                         22          </t>
  </si>
  <si>
    <t>Fellingstatistikk med fordeling:</t>
  </si>
  <si>
    <t>%-vis fordeling</t>
  </si>
  <si>
    <t>Samlet ungdyr:</t>
  </si>
  <si>
    <t>Sammenlignet:</t>
  </si>
  <si>
    <t>Gjenstående løyver av tildelt kvote</t>
  </si>
  <si>
    <t>Gjenstående løyver</t>
  </si>
  <si>
    <t>Felte dyr til nå i 2012:</t>
  </si>
  <si>
    <t>Totalsum felte dyr + tildelte:</t>
  </si>
  <si>
    <t>Fordelingstall for dyr i året</t>
  </si>
  <si>
    <t>Differanse ift årets tildeling::</t>
  </si>
  <si>
    <t>Fordeling av felte dyr i planperioden;</t>
  </si>
  <si>
    <t>Idelafordeling:</t>
  </si>
  <si>
    <r>
      <t>Eldre hanndyr (2 ½ år og eldre)</t>
    </r>
    <r>
      <rPr>
        <b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</si>
</sst>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0.0\ %"/>
    <numFmt numFmtId="176" formatCode="mmm/yyyy"/>
    <numFmt numFmtId="177" formatCode="dd/mm/\y\y\y\y"/>
    <numFmt numFmtId="178" formatCode="[$-414]d\.\ mmmm\ yyyy"/>
    <numFmt numFmtId="179" formatCode="d/m/;@"/>
    <numFmt numFmtId="180" formatCode="d\-mmm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8"/>
      <name val="Times New Roman"/>
      <family val="1"/>
    </font>
    <font>
      <sz val="10"/>
      <color indexed="12"/>
      <name val="Arial"/>
      <family val="2"/>
    </font>
    <font>
      <b/>
      <sz val="12"/>
      <color indexed="8"/>
      <name val="TmsRmn"/>
      <family val="0"/>
    </font>
    <font>
      <b/>
      <sz val="10"/>
      <color indexed="8"/>
      <name val="TmsRmn"/>
      <family val="0"/>
    </font>
    <font>
      <sz val="10"/>
      <color indexed="8"/>
      <name val="TmsRmn"/>
      <family val="0"/>
    </font>
    <font>
      <i/>
      <sz val="12"/>
      <color indexed="8"/>
      <name val="TmsRmn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0" fillId="24" borderId="10" xfId="0" applyFont="1" applyFill="1" applyBorder="1" applyAlignment="1">
      <alignment vertical="top" wrapText="1"/>
    </xf>
    <xf numFmtId="0" fontId="20" fillId="24" borderId="10" xfId="0" applyFont="1" applyFill="1" applyBorder="1" applyAlignment="1">
      <alignment vertical="top" wrapText="1"/>
    </xf>
    <xf numFmtId="0" fontId="20" fillId="24" borderId="10" xfId="0" applyFont="1" applyFill="1" applyBorder="1" applyAlignment="1">
      <alignment horizontal="center" vertical="top" wrapText="1"/>
    </xf>
    <xf numFmtId="0" fontId="20" fillId="24" borderId="11" xfId="0" applyFont="1" applyFill="1" applyBorder="1" applyAlignment="1">
      <alignment horizontal="center" vertical="top" wrapText="1"/>
    </xf>
    <xf numFmtId="0" fontId="20" fillId="24" borderId="0" xfId="0" applyFont="1" applyFill="1" applyBorder="1" applyAlignment="1">
      <alignment horizontal="center" vertical="top" wrapText="1"/>
    </xf>
    <xf numFmtId="14" fontId="21" fillId="0" borderId="0" xfId="0" applyNumberFormat="1" applyFont="1" applyAlignment="1">
      <alignment/>
    </xf>
    <xf numFmtId="0" fontId="20" fillId="24" borderId="12" xfId="0" applyFont="1" applyFill="1" applyBorder="1" applyAlignment="1">
      <alignment vertical="top" wrapText="1"/>
    </xf>
    <xf numFmtId="0" fontId="20" fillId="24" borderId="12" xfId="0" applyFont="1" applyFill="1" applyBorder="1" applyAlignment="1">
      <alignment vertical="top" wrapText="1"/>
    </xf>
    <xf numFmtId="0" fontId="20" fillId="24" borderId="12" xfId="0" applyFont="1" applyFill="1" applyBorder="1" applyAlignment="1">
      <alignment horizontal="center" vertical="top" wrapText="1"/>
    </xf>
    <xf numFmtId="0" fontId="20" fillId="24" borderId="13" xfId="0" applyFont="1" applyFill="1" applyBorder="1" applyAlignment="1">
      <alignment horizontal="center" vertical="top" wrapText="1"/>
    </xf>
    <xf numFmtId="0" fontId="20" fillId="24" borderId="14" xfId="0" applyFont="1" applyFill="1" applyBorder="1" applyAlignment="1">
      <alignment horizontal="center" vertical="top" wrapText="1"/>
    </xf>
    <xf numFmtId="0" fontId="22" fillId="0" borderId="12" xfId="0" applyFont="1" applyBorder="1" applyAlignment="1">
      <alignment vertical="top" wrapText="1"/>
    </xf>
    <xf numFmtId="0" fontId="23" fillId="0" borderId="15" xfId="0" applyFont="1" applyBorder="1" applyAlignment="1">
      <alignment/>
    </xf>
    <xf numFmtId="0" fontId="23" fillId="0" borderId="13" xfId="0" applyFont="1" applyBorder="1" applyAlignment="1">
      <alignment/>
    </xf>
    <xf numFmtId="0" fontId="22" fillId="4" borderId="13" xfId="0" applyFont="1" applyFill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0" fillId="7" borderId="0" xfId="0" applyFill="1" applyAlignment="1">
      <alignment/>
    </xf>
    <xf numFmtId="0" fontId="24" fillId="0" borderId="0" xfId="0" applyFont="1" applyFill="1" applyBorder="1" applyAlignment="1">
      <alignment horizontal="center" vertical="top" wrapText="1"/>
    </xf>
    <xf numFmtId="10" fontId="0" fillId="4" borderId="0" xfId="0" applyNumberFormat="1" applyFill="1" applyAlignment="1">
      <alignment/>
    </xf>
    <xf numFmtId="1" fontId="0" fillId="0" borderId="0" xfId="0" applyNumberFormat="1" applyAlignment="1">
      <alignment/>
    </xf>
    <xf numFmtId="0" fontId="22" fillId="0" borderId="13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1" fontId="23" fillId="0" borderId="15" xfId="0" applyNumberFormat="1" applyFont="1" applyBorder="1" applyAlignment="1">
      <alignment/>
    </xf>
    <xf numFmtId="1" fontId="23" fillId="0" borderId="13" xfId="0" applyNumberFormat="1" applyFont="1" applyBorder="1" applyAlignment="1">
      <alignment/>
    </xf>
    <xf numFmtId="10" fontId="0" fillId="0" borderId="0" xfId="0" applyNumberFormat="1" applyFill="1" applyAlignment="1">
      <alignment/>
    </xf>
    <xf numFmtId="0" fontId="22" fillId="0" borderId="15" xfId="0" applyFont="1" applyBorder="1" applyAlignment="1">
      <alignment horizontal="center" vertical="top" wrapText="1"/>
    </xf>
    <xf numFmtId="10" fontId="0" fillId="0" borderId="0" xfId="0" applyNumberFormat="1" applyFont="1" applyFill="1" applyAlignment="1">
      <alignment/>
    </xf>
    <xf numFmtId="0" fontId="24" fillId="0" borderId="15" xfId="0" applyFont="1" applyBorder="1" applyAlignment="1">
      <alignment horizontal="center" vertical="top" wrapText="1"/>
    </xf>
    <xf numFmtId="0" fontId="22" fillId="0" borderId="16" xfId="0" applyFont="1" applyBorder="1" applyAlignment="1">
      <alignment vertical="top" wrapText="1"/>
    </xf>
    <xf numFmtId="0" fontId="23" fillId="0" borderId="17" xfId="0" applyFont="1" applyBorder="1" applyAlignment="1">
      <alignment/>
    </xf>
    <xf numFmtId="0" fontId="22" fillId="4" borderId="17" xfId="0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4" borderId="15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22" fillId="0" borderId="16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0" fillId="4" borderId="14" xfId="0" applyFill="1" applyBorder="1" applyAlignment="1">
      <alignment/>
    </xf>
    <xf numFmtId="0" fontId="0" fillId="0" borderId="10" xfId="0" applyBorder="1" applyAlignment="1">
      <alignment/>
    </xf>
    <xf numFmtId="0" fontId="26" fillId="0" borderId="15" xfId="0" applyFont="1" applyBorder="1" applyAlignment="1">
      <alignment horizontal="center"/>
    </xf>
    <xf numFmtId="0" fontId="27" fillId="25" borderId="0" xfId="0" applyFont="1" applyFill="1" applyBorder="1" applyAlignment="1">
      <alignment vertical="top" wrapText="1"/>
    </xf>
    <xf numFmtId="0" fontId="0" fillId="25" borderId="0" xfId="0" applyFill="1" applyAlignment="1">
      <alignment/>
    </xf>
    <xf numFmtId="1" fontId="0" fillId="25" borderId="0" xfId="0" applyNumberFormat="1" applyFill="1" applyAlignment="1">
      <alignment/>
    </xf>
    <xf numFmtId="0" fontId="28" fillId="0" borderId="0" xfId="0" applyFont="1" applyAlignment="1" quotePrefix="1">
      <alignment/>
    </xf>
    <xf numFmtId="10" fontId="0" fillId="0" borderId="0" xfId="0" applyNumberFormat="1" applyAlignment="1">
      <alignment/>
    </xf>
    <xf numFmtId="0" fontId="29" fillId="1" borderId="18" xfId="0" applyFont="1" applyFill="1" applyBorder="1" applyAlignment="1">
      <alignment/>
    </xf>
    <xf numFmtId="0" fontId="29" fillId="1" borderId="19" xfId="0" applyFont="1" applyFill="1" applyBorder="1" applyAlignment="1">
      <alignment/>
    </xf>
    <xf numFmtId="0" fontId="0" fillId="0" borderId="19" xfId="0" applyBorder="1" applyAlignment="1">
      <alignment/>
    </xf>
    <xf numFmtId="0" fontId="30" fillId="1" borderId="19" xfId="0" applyFont="1" applyFill="1" applyBorder="1" applyAlignment="1">
      <alignment/>
    </xf>
    <xf numFmtId="0" fontId="0" fillId="0" borderId="20" xfId="0" applyFont="1" applyBorder="1" applyAlignment="1">
      <alignment/>
    </xf>
    <xf numFmtId="0" fontId="31" fillId="1" borderId="0" xfId="0" applyFont="1" applyFill="1" applyBorder="1" applyAlignment="1">
      <alignment/>
    </xf>
    <xf numFmtId="0" fontId="32" fillId="1" borderId="21" xfId="0" applyFont="1" applyFill="1" applyBorder="1" applyAlignment="1">
      <alignment/>
    </xf>
    <xf numFmtId="0" fontId="32" fillId="1" borderId="0" xfId="0" applyFont="1" applyFill="1" applyBorder="1" applyAlignment="1">
      <alignment/>
    </xf>
    <xf numFmtId="175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32" fillId="1" borderId="22" xfId="0" applyFont="1" applyFill="1" applyBorder="1" applyAlignment="1">
      <alignment/>
    </xf>
    <xf numFmtId="0" fontId="0" fillId="0" borderId="22" xfId="0" applyBorder="1" applyAlignment="1">
      <alignment/>
    </xf>
    <xf numFmtId="0" fontId="33" fillId="0" borderId="0" xfId="0" applyFont="1" applyAlignment="1">
      <alignment/>
    </xf>
    <xf numFmtId="0" fontId="32" fillId="1" borderId="0" xfId="0" applyFont="1" applyFill="1" applyAlignment="1">
      <alignment/>
    </xf>
    <xf numFmtId="1" fontId="31" fillId="0" borderId="0" xfId="0" applyNumberFormat="1" applyFont="1" applyFill="1" applyBorder="1" applyAlignment="1">
      <alignment/>
    </xf>
    <xf numFmtId="0" fontId="32" fillId="1" borderId="23" xfId="0" applyFont="1" applyFill="1" applyBorder="1" applyAlignment="1">
      <alignment/>
    </xf>
    <xf numFmtId="0" fontId="32" fillId="1" borderId="24" xfId="0" applyFont="1" applyFill="1" applyBorder="1" applyAlignment="1">
      <alignment/>
    </xf>
    <xf numFmtId="175" fontId="0" fillId="0" borderId="24" xfId="0" applyNumberFormat="1" applyBorder="1" applyAlignment="1">
      <alignment/>
    </xf>
    <xf numFmtId="0" fontId="35" fillId="1" borderId="24" xfId="0" applyFont="1" applyFill="1" applyBorder="1" applyAlignment="1">
      <alignment/>
    </xf>
    <xf numFmtId="1" fontId="0" fillId="0" borderId="24" xfId="0" applyNumberFormat="1" applyBorder="1" applyAlignment="1">
      <alignment/>
    </xf>
    <xf numFmtId="0" fontId="35" fillId="1" borderId="25" xfId="0" applyFont="1" applyFill="1" applyBorder="1" applyAlignment="1">
      <alignment/>
    </xf>
    <xf numFmtId="0" fontId="35" fillId="1" borderId="0" xfId="0" applyFont="1" applyFill="1" applyBorder="1" applyAlignment="1">
      <alignment/>
    </xf>
    <xf numFmtId="0" fontId="0" fillId="0" borderId="0" xfId="0" applyBorder="1" applyAlignment="1">
      <alignment/>
    </xf>
    <xf numFmtId="0" fontId="30" fillId="1" borderId="0" xfId="0" applyFont="1" applyFill="1" applyBorder="1" applyAlignment="1">
      <alignment/>
    </xf>
    <xf numFmtId="0" fontId="0" fillId="0" borderId="15" xfId="0" applyBorder="1" applyAlignment="1">
      <alignment/>
    </xf>
    <xf numFmtId="0" fontId="36" fillId="0" borderId="15" xfId="0" applyFon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175" fontId="21" fillId="0" borderId="26" xfId="0" applyNumberFormat="1" applyFont="1" applyBorder="1" applyAlignment="1">
      <alignment/>
    </xf>
    <xf numFmtId="175" fontId="21" fillId="0" borderId="27" xfId="0" applyNumberFormat="1" applyFont="1" applyBorder="1" applyAlignment="1">
      <alignment/>
    </xf>
    <xf numFmtId="175" fontId="21" fillId="0" borderId="17" xfId="0" applyNumberFormat="1" applyFont="1" applyBorder="1" applyAlignment="1">
      <alignment/>
    </xf>
    <xf numFmtId="0" fontId="37" fillId="0" borderId="0" xfId="0" applyFont="1" applyAlignment="1">
      <alignment/>
    </xf>
    <xf numFmtId="38" fontId="38" fillId="0" borderId="13" xfId="0" applyNumberFormat="1" applyFont="1" applyBorder="1" applyAlignment="1">
      <alignment horizontal="center" vertical="top" wrapText="1"/>
    </xf>
    <xf numFmtId="0" fontId="22" fillId="0" borderId="0" xfId="0" applyFont="1" applyFill="1" applyBorder="1" applyAlignment="1">
      <alignment/>
    </xf>
    <xf numFmtId="1" fontId="0" fillId="3" borderId="0" xfId="0" applyNumberFormat="1" applyFill="1" applyAlignment="1">
      <alignment/>
    </xf>
    <xf numFmtId="0" fontId="22" fillId="26" borderId="0" xfId="0" applyFont="1" applyFill="1" applyBorder="1" applyAlignment="1">
      <alignment/>
    </xf>
    <xf numFmtId="0" fontId="0" fillId="26" borderId="0" xfId="0" applyFill="1" applyAlignment="1">
      <alignment/>
    </xf>
    <xf numFmtId="175" fontId="0" fillId="26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Followed Hyperlink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omma" xfId="58"/>
    <cellStyle name="Comma [0]" xfId="59"/>
    <cellStyle name="Currency" xfId="60"/>
    <cellStyle name="Currency [0]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&#229;re\Documents\dokumenter\Sund%20hjortevald\2014\fordeling%20av%20dyr%202011-2015%202014%20v1,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-15 "/>
      <sheetName val="2011"/>
      <sheetName val="2012"/>
      <sheetName val="2013"/>
      <sheetName val="2014"/>
      <sheetName val="2011_felte_dyr"/>
      <sheetName val="2012 felte_dyr"/>
      <sheetName val="2013 felte_dyr"/>
      <sheetName val="2014 felte_dyr"/>
      <sheetName val="2015"/>
      <sheetName val="Felte_dyr samlet 2011-2015"/>
      <sheetName val="2008_felte dyr"/>
      <sheetName val="2009_felte_dyr"/>
      <sheetName val="2010_felte_dyr"/>
      <sheetName val="Felte_dyr samlet"/>
      <sheetName val="Daa pr dyr"/>
      <sheetName val="2008_felte_dyr tidsakse "/>
      <sheetName val="2012_felte_dyr tidsakse"/>
      <sheetName val="2013_felte_dyr tidsakse"/>
      <sheetName val="2009_felte_dyr tidsakse"/>
      <sheetName val="Fellingsutvikling pr uke 2011"/>
      <sheetName val="2011_felte_dyr tidsakse "/>
      <sheetName val="2010_felte_dyr tidsakse"/>
      <sheetName val="Fellingsavgifter 09"/>
      <sheetName val="Fellingsavgifter 10"/>
      <sheetName val="Fellingsavgifter 11"/>
      <sheetName val="Fellingsavgifter 12"/>
      <sheetName val="Fellingsavgifter 13"/>
      <sheetName val="Fellingsavgifter 14"/>
      <sheetName val="Fakturagrunnlag"/>
      <sheetName val="2011arb"/>
      <sheetName val="Jaktfeltnummer"/>
    </sheetNames>
    <sheetDataSet>
      <sheetData sheetId="2">
        <row r="3">
          <cell r="E3">
            <v>3</v>
          </cell>
          <cell r="F3">
            <v>2</v>
          </cell>
          <cell r="G3">
            <v>2</v>
          </cell>
          <cell r="H3">
            <v>3</v>
          </cell>
          <cell r="I3">
            <v>2</v>
          </cell>
          <cell r="J3">
            <v>12</v>
          </cell>
        </row>
        <row r="4">
          <cell r="E4">
            <v>1</v>
          </cell>
          <cell r="F4">
            <v>1</v>
          </cell>
          <cell r="H4">
            <v>1</v>
          </cell>
          <cell r="J4">
            <v>3</v>
          </cell>
        </row>
        <row r="5">
          <cell r="E5">
            <v>1</v>
          </cell>
          <cell r="F5">
            <v>1</v>
          </cell>
          <cell r="H5">
            <v>1</v>
          </cell>
          <cell r="I5">
            <v>1</v>
          </cell>
          <cell r="J5">
            <v>4</v>
          </cell>
        </row>
        <row r="6">
          <cell r="E6">
            <v>2</v>
          </cell>
          <cell r="F6">
            <v>1</v>
          </cell>
          <cell r="H6">
            <v>2</v>
          </cell>
          <cell r="I6">
            <v>1</v>
          </cell>
          <cell r="J6">
            <v>6</v>
          </cell>
        </row>
        <row r="7">
          <cell r="E7">
            <v>1</v>
          </cell>
          <cell r="F7">
            <v>1</v>
          </cell>
          <cell r="H7">
            <v>1</v>
          </cell>
          <cell r="I7">
            <v>1</v>
          </cell>
          <cell r="J7">
            <v>4</v>
          </cell>
        </row>
        <row r="8">
          <cell r="G8">
            <v>2</v>
          </cell>
          <cell r="J8">
            <v>2</v>
          </cell>
        </row>
        <row r="9">
          <cell r="I9">
            <v>1</v>
          </cell>
          <cell r="J9">
            <v>1</v>
          </cell>
        </row>
        <row r="10">
          <cell r="F10">
            <v>2</v>
          </cell>
          <cell r="J10">
            <v>2</v>
          </cell>
        </row>
        <row r="11">
          <cell r="F11">
            <v>1</v>
          </cell>
          <cell r="G11">
            <v>1</v>
          </cell>
          <cell r="J11">
            <v>2</v>
          </cell>
        </row>
        <row r="12">
          <cell r="G12">
            <v>1</v>
          </cell>
          <cell r="J12">
            <v>1</v>
          </cell>
        </row>
        <row r="13">
          <cell r="F13">
            <v>1</v>
          </cell>
          <cell r="G13">
            <v>1</v>
          </cell>
          <cell r="I13">
            <v>1</v>
          </cell>
          <cell r="J13">
            <v>3</v>
          </cell>
        </row>
        <row r="14">
          <cell r="E14">
            <v>1</v>
          </cell>
          <cell r="H14">
            <v>1</v>
          </cell>
          <cell r="I14">
            <v>1</v>
          </cell>
          <cell r="J14">
            <v>3</v>
          </cell>
        </row>
        <row r="15">
          <cell r="E15">
            <v>1</v>
          </cell>
          <cell r="H15">
            <v>1</v>
          </cell>
          <cell r="I15">
            <v>1</v>
          </cell>
          <cell r="J15">
            <v>3</v>
          </cell>
        </row>
        <row r="16">
          <cell r="J16">
            <v>0</v>
          </cell>
        </row>
        <row r="17">
          <cell r="F17">
            <v>2</v>
          </cell>
          <cell r="G17">
            <v>1</v>
          </cell>
          <cell r="J17">
            <v>3</v>
          </cell>
        </row>
        <row r="18">
          <cell r="E18">
            <v>2</v>
          </cell>
          <cell r="H18">
            <v>2</v>
          </cell>
          <cell r="I18">
            <v>1</v>
          </cell>
          <cell r="J18">
            <v>5</v>
          </cell>
        </row>
        <row r="19">
          <cell r="F19">
            <v>1</v>
          </cell>
          <cell r="G19">
            <v>1</v>
          </cell>
          <cell r="J19">
            <v>2</v>
          </cell>
        </row>
        <row r="20">
          <cell r="E20">
            <v>1</v>
          </cell>
          <cell r="H20">
            <v>1</v>
          </cell>
          <cell r="J20">
            <v>2</v>
          </cell>
        </row>
        <row r="21">
          <cell r="G21">
            <v>1</v>
          </cell>
          <cell r="I21">
            <v>1</v>
          </cell>
          <cell r="J21">
            <v>2</v>
          </cell>
        </row>
        <row r="22">
          <cell r="G22">
            <v>1</v>
          </cell>
          <cell r="I22">
            <v>1</v>
          </cell>
          <cell r="J22">
            <v>2</v>
          </cell>
        </row>
        <row r="23">
          <cell r="E23">
            <v>2</v>
          </cell>
          <cell r="F23">
            <v>1</v>
          </cell>
          <cell r="H23">
            <v>2</v>
          </cell>
          <cell r="J23">
            <v>5</v>
          </cell>
        </row>
        <row r="24">
          <cell r="I24">
            <v>1</v>
          </cell>
          <cell r="J24">
            <v>1</v>
          </cell>
        </row>
        <row r="25">
          <cell r="I25">
            <v>1</v>
          </cell>
          <cell r="J25">
            <v>1</v>
          </cell>
        </row>
        <row r="26">
          <cell r="F26">
            <v>1</v>
          </cell>
          <cell r="G26">
            <v>1</v>
          </cell>
          <cell r="I26">
            <v>1</v>
          </cell>
          <cell r="J26">
            <v>3</v>
          </cell>
        </row>
        <row r="27">
          <cell r="E27">
            <v>1</v>
          </cell>
          <cell r="H27">
            <v>1</v>
          </cell>
          <cell r="J27">
            <v>2</v>
          </cell>
        </row>
        <row r="28">
          <cell r="D28">
            <v>1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</row>
        <row r="29">
          <cell r="J29">
            <v>74</v>
          </cell>
        </row>
      </sheetData>
      <sheetData sheetId="5">
        <row r="29">
          <cell r="E29">
            <v>11</v>
          </cell>
          <cell r="F29">
            <v>13</v>
          </cell>
          <cell r="G29">
            <v>13</v>
          </cell>
          <cell r="H29">
            <v>12</v>
          </cell>
          <cell r="I29">
            <v>12</v>
          </cell>
        </row>
      </sheetData>
      <sheetData sheetId="10">
        <row r="49">
          <cell r="E49">
            <v>0.18285714285714286</v>
          </cell>
          <cell r="F49">
            <v>0.2</v>
          </cell>
          <cell r="G49">
            <v>0.2</v>
          </cell>
          <cell r="H49">
            <v>0.19428571428571428</v>
          </cell>
          <cell r="I49">
            <v>0.22285714285714286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1:P94"/>
  <sheetViews>
    <sheetView tabSelected="1" workbookViewId="0" topLeftCell="A5">
      <selection activeCell="F7" sqref="F7"/>
    </sheetView>
  </sheetViews>
  <sheetFormatPr defaultColWidth="11.421875" defaultRowHeight="12.75"/>
  <cols>
    <col min="1" max="1" width="29.8515625" style="0" customWidth="1"/>
    <col min="2" max="2" width="11.57421875" style="0" customWidth="1"/>
    <col min="3" max="3" width="7.00390625" style="0" hidden="1" customWidth="1"/>
    <col min="4" max="4" width="10.57421875" style="0" customWidth="1"/>
    <col min="5" max="5" width="9.7109375" style="0" customWidth="1"/>
    <col min="6" max="6" width="9.28125" style="0" customWidth="1"/>
    <col min="7" max="7" width="11.421875" style="0" customWidth="1"/>
    <col min="8" max="8" width="11.00390625" style="0" customWidth="1"/>
    <col min="9" max="9" width="11.421875" style="0" customWidth="1"/>
    <col min="10" max="10" width="8.140625" style="0" customWidth="1"/>
    <col min="11" max="11" width="11.57421875" style="0" customWidth="1"/>
    <col min="12" max="12" width="12.8515625" style="0" customWidth="1"/>
    <col min="13" max="13" width="11.140625" style="0" customWidth="1"/>
    <col min="14" max="14" width="13.00390625" style="0" customWidth="1"/>
  </cols>
  <sheetData>
    <row r="1" spans="1:12" ht="25.5">
      <c r="A1" s="1" t="s">
        <v>0</v>
      </c>
      <c r="B1" s="2"/>
      <c r="C1" s="2"/>
      <c r="D1" s="3" t="s">
        <v>1</v>
      </c>
      <c r="E1" s="3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>
        <v>2012</v>
      </c>
      <c r="K1" s="5" t="s">
        <v>7</v>
      </c>
      <c r="L1" s="6">
        <f ca="1">TODAY()</f>
        <v>41882</v>
      </c>
    </row>
    <row r="2" spans="1:12" ht="25.5">
      <c r="A2" s="7"/>
      <c r="B2" s="8" t="s">
        <v>8</v>
      </c>
      <c r="C2" s="8"/>
      <c r="D2" s="9"/>
      <c r="E2" s="9"/>
      <c r="F2" s="10" t="s">
        <v>9</v>
      </c>
      <c r="G2" s="10" t="s">
        <v>10</v>
      </c>
      <c r="H2" s="10" t="s">
        <v>11</v>
      </c>
      <c r="I2" s="10" t="s">
        <v>11</v>
      </c>
      <c r="J2" s="11" t="s">
        <v>12</v>
      </c>
      <c r="K2" s="11" t="s">
        <v>13</v>
      </c>
      <c r="L2" s="11" t="s">
        <v>14</v>
      </c>
    </row>
    <row r="3" spans="1:16" ht="12.75">
      <c r="A3" s="12" t="s">
        <v>15</v>
      </c>
      <c r="B3" s="13">
        <v>8200</v>
      </c>
      <c r="C3" s="14"/>
      <c r="D3" s="15">
        <v>12</v>
      </c>
      <c r="E3" s="16">
        <v>2</v>
      </c>
      <c r="F3" s="16">
        <v>1</v>
      </c>
      <c r="G3" s="16">
        <v>3</v>
      </c>
      <c r="H3" s="16">
        <v>2</v>
      </c>
      <c r="I3" s="16">
        <v>2</v>
      </c>
      <c r="J3" s="17">
        <f aca="true" t="shared" si="0" ref="J3:J28">SUM(E3:I3)</f>
        <v>10</v>
      </c>
      <c r="K3" s="18">
        <f aca="true" t="shared" si="1" ref="K3:K28">+J3</f>
        <v>10</v>
      </c>
      <c r="L3" s="19">
        <f>+K3/'[1]2012'!J3</f>
        <v>0.8333333333333334</v>
      </c>
      <c r="P3" s="20">
        <f>+IF(K3=0,0,B3/J3)</f>
        <v>820</v>
      </c>
    </row>
    <row r="4" spans="1:16" ht="12.75">
      <c r="A4" s="12" t="s">
        <v>16</v>
      </c>
      <c r="B4" s="13">
        <v>2669</v>
      </c>
      <c r="C4" s="14"/>
      <c r="D4" s="15">
        <f>1+2</f>
        <v>3</v>
      </c>
      <c r="E4" s="21"/>
      <c r="F4" s="21"/>
      <c r="G4" s="16">
        <v>1</v>
      </c>
      <c r="H4" s="21"/>
      <c r="I4" s="21"/>
      <c r="J4" s="17">
        <f t="shared" si="0"/>
        <v>1</v>
      </c>
      <c r="K4" s="18">
        <f t="shared" si="1"/>
        <v>1</v>
      </c>
      <c r="L4" s="19">
        <f>+K4/'[1]2012'!J4</f>
        <v>0.3333333333333333</v>
      </c>
      <c r="P4" s="20">
        <f aca="true" t="shared" si="2" ref="P4:P27">+IF(K4=0,B4,B4/J4)</f>
        <v>2669</v>
      </c>
    </row>
    <row r="5" spans="1:16" ht="12.75">
      <c r="A5" s="12" t="s">
        <v>17</v>
      </c>
      <c r="B5" s="13">
        <v>2100</v>
      </c>
      <c r="C5" s="14"/>
      <c r="D5" s="15">
        <f>2+2</f>
        <v>4</v>
      </c>
      <c r="E5" s="21"/>
      <c r="F5" s="16">
        <v>1</v>
      </c>
      <c r="G5" s="21"/>
      <c r="H5" s="21"/>
      <c r="I5" s="16">
        <v>1</v>
      </c>
      <c r="J5" s="17">
        <f t="shared" si="0"/>
        <v>2</v>
      </c>
      <c r="K5" s="18">
        <f t="shared" si="1"/>
        <v>2</v>
      </c>
      <c r="L5" s="19">
        <f>+K5/'[1]2012'!J5</f>
        <v>0.5</v>
      </c>
      <c r="P5" s="20">
        <f t="shared" si="2"/>
        <v>1050</v>
      </c>
    </row>
    <row r="6" spans="1:16" ht="12.75">
      <c r="A6" s="12" t="s">
        <v>18</v>
      </c>
      <c r="B6" s="13">
        <v>3650</v>
      </c>
      <c r="C6" s="14"/>
      <c r="D6" s="15">
        <f>4+2</f>
        <v>6</v>
      </c>
      <c r="E6" s="16">
        <v>2</v>
      </c>
      <c r="F6" s="22"/>
      <c r="G6" s="16">
        <v>1</v>
      </c>
      <c r="H6" s="16">
        <f>1+1</f>
        <v>2</v>
      </c>
      <c r="I6" s="16">
        <v>1</v>
      </c>
      <c r="J6" s="17">
        <f t="shared" si="0"/>
        <v>6</v>
      </c>
      <c r="K6" s="18">
        <f t="shared" si="1"/>
        <v>6</v>
      </c>
      <c r="L6" s="19">
        <f>+K6/'[1]2012'!J6</f>
        <v>1</v>
      </c>
      <c r="P6" s="20">
        <f t="shared" si="2"/>
        <v>608.3333333333334</v>
      </c>
    </row>
    <row r="7" spans="1:16" ht="12.75">
      <c r="A7" s="12" t="s">
        <v>19</v>
      </c>
      <c r="B7" s="23">
        <v>4600</v>
      </c>
      <c r="C7" s="24"/>
      <c r="D7" s="15">
        <v>5</v>
      </c>
      <c r="E7" s="16">
        <v>1</v>
      </c>
      <c r="F7" s="21"/>
      <c r="G7" s="16">
        <v>1</v>
      </c>
      <c r="H7" s="16">
        <v>1</v>
      </c>
      <c r="I7" s="16">
        <v>1</v>
      </c>
      <c r="J7" s="17">
        <f t="shared" si="0"/>
        <v>4</v>
      </c>
      <c r="K7" s="18">
        <f t="shared" si="1"/>
        <v>4</v>
      </c>
      <c r="L7" s="25">
        <f>+K7/'[1]2012'!J7</f>
        <v>1</v>
      </c>
      <c r="P7" s="20">
        <f t="shared" si="2"/>
        <v>1150</v>
      </c>
    </row>
    <row r="8" spans="1:16" ht="12.75">
      <c r="A8" s="12" t="s">
        <v>20</v>
      </c>
      <c r="B8" s="13">
        <f>285+401+388</f>
        <v>1074</v>
      </c>
      <c r="C8" s="14"/>
      <c r="D8" s="15">
        <v>2</v>
      </c>
      <c r="E8" s="21"/>
      <c r="F8" s="21"/>
      <c r="G8" s="16">
        <v>1</v>
      </c>
      <c r="H8" s="21"/>
      <c r="I8" s="21"/>
      <c r="J8" s="17">
        <f t="shared" si="0"/>
        <v>1</v>
      </c>
      <c r="K8" s="18">
        <f t="shared" si="1"/>
        <v>1</v>
      </c>
      <c r="L8" s="19">
        <f>+K8/'[1]2012'!J8</f>
        <v>0.5</v>
      </c>
      <c r="P8" s="20">
        <f t="shared" si="2"/>
        <v>1074</v>
      </c>
    </row>
    <row r="9" spans="1:16" ht="12.75">
      <c r="A9" s="12" t="s">
        <v>21</v>
      </c>
      <c r="B9" s="13">
        <f>200+300+155+150+200+393+75+75</f>
        <v>1548</v>
      </c>
      <c r="C9" s="14"/>
      <c r="D9" s="15">
        <f>1</f>
        <v>1</v>
      </c>
      <c r="E9" s="21"/>
      <c r="F9" s="21"/>
      <c r="G9" s="21"/>
      <c r="H9" s="21"/>
      <c r="I9" s="21"/>
      <c r="J9" s="17">
        <f t="shared" si="0"/>
        <v>0</v>
      </c>
      <c r="K9" s="18">
        <f t="shared" si="1"/>
        <v>0</v>
      </c>
      <c r="L9" s="25">
        <f>+K9/'[1]2012'!J9</f>
        <v>0</v>
      </c>
      <c r="P9" s="20">
        <f t="shared" si="2"/>
        <v>1548</v>
      </c>
    </row>
    <row r="10" spans="1:16" ht="12.75">
      <c r="A10" s="12" t="s">
        <v>22</v>
      </c>
      <c r="B10" s="13">
        <f>137+215+220+226+271</f>
        <v>1069</v>
      </c>
      <c r="C10" s="14"/>
      <c r="D10" s="15">
        <f>1+1</f>
        <v>2</v>
      </c>
      <c r="E10" s="21"/>
      <c r="F10" s="16">
        <v>1</v>
      </c>
      <c r="G10" s="16">
        <v>1</v>
      </c>
      <c r="H10" s="21"/>
      <c r="I10" s="21"/>
      <c r="J10" s="17">
        <f t="shared" si="0"/>
        <v>2</v>
      </c>
      <c r="K10" s="18">
        <f t="shared" si="1"/>
        <v>2</v>
      </c>
      <c r="L10" s="19">
        <f>+K10/'[1]2012'!J10</f>
        <v>1</v>
      </c>
      <c r="P10" s="20">
        <f t="shared" si="2"/>
        <v>534.5</v>
      </c>
    </row>
    <row r="11" spans="1:16" ht="12.75">
      <c r="A11" s="12" t="s">
        <v>23</v>
      </c>
      <c r="B11" s="13">
        <v>1270</v>
      </c>
      <c r="C11" s="14"/>
      <c r="D11" s="15">
        <v>2</v>
      </c>
      <c r="E11" s="21"/>
      <c r="F11" s="16">
        <v>1</v>
      </c>
      <c r="G11" s="16">
        <v>1</v>
      </c>
      <c r="H11" s="21"/>
      <c r="I11" s="21"/>
      <c r="J11" s="17">
        <f t="shared" si="0"/>
        <v>2</v>
      </c>
      <c r="K11" s="18">
        <f t="shared" si="1"/>
        <v>2</v>
      </c>
      <c r="L11" s="19">
        <f>+K11/'[1]2012'!J11</f>
        <v>1</v>
      </c>
      <c r="P11" s="20">
        <f t="shared" si="2"/>
        <v>635</v>
      </c>
    </row>
    <row r="12" spans="1:16" ht="12.75">
      <c r="A12" s="12" t="s">
        <v>24</v>
      </c>
      <c r="B12" s="13">
        <f>26+196+15+188+10+410+360+170+1600</f>
        <v>2975</v>
      </c>
      <c r="C12" s="14"/>
      <c r="D12" s="15">
        <v>1</v>
      </c>
      <c r="E12" s="21"/>
      <c r="F12" s="16">
        <v>1</v>
      </c>
      <c r="G12" s="21"/>
      <c r="H12" s="21"/>
      <c r="I12" s="21"/>
      <c r="J12" s="17">
        <f t="shared" si="0"/>
        <v>1</v>
      </c>
      <c r="K12" s="18">
        <f t="shared" si="1"/>
        <v>1</v>
      </c>
      <c r="L12" s="25">
        <f>+K12/'[1]2012'!J12</f>
        <v>1</v>
      </c>
      <c r="P12" s="20">
        <f t="shared" si="2"/>
        <v>2975</v>
      </c>
    </row>
    <row r="13" spans="1:16" ht="12.75">
      <c r="A13" s="12" t="s">
        <v>25</v>
      </c>
      <c r="B13" s="13">
        <v>1852</v>
      </c>
      <c r="C13" s="14"/>
      <c r="D13" s="15">
        <f>2+1</f>
        <v>3</v>
      </c>
      <c r="E13" s="21"/>
      <c r="F13" s="21"/>
      <c r="G13" s="16">
        <v>1</v>
      </c>
      <c r="H13" s="21"/>
      <c r="I13" s="16">
        <v>1</v>
      </c>
      <c r="J13" s="17">
        <f t="shared" si="0"/>
        <v>2</v>
      </c>
      <c r="K13" s="18">
        <f t="shared" si="1"/>
        <v>2</v>
      </c>
      <c r="L13" s="19">
        <f>+K13/'[1]2012'!J13</f>
        <v>0.6666666666666666</v>
      </c>
      <c r="P13" s="20">
        <f t="shared" si="2"/>
        <v>926</v>
      </c>
    </row>
    <row r="14" spans="1:16" ht="12.75">
      <c r="A14" s="12" t="s">
        <v>26</v>
      </c>
      <c r="B14" s="13">
        <f>2486+1512</f>
        <v>3998</v>
      </c>
      <c r="C14" s="14"/>
      <c r="D14" s="15">
        <f>3+1</f>
        <v>4</v>
      </c>
      <c r="E14" s="16">
        <v>2</v>
      </c>
      <c r="F14" s="16">
        <v>1</v>
      </c>
      <c r="G14" s="21"/>
      <c r="H14" s="21"/>
      <c r="I14" s="26"/>
      <c r="J14" s="17">
        <f t="shared" si="0"/>
        <v>3</v>
      </c>
      <c r="K14" s="18">
        <f t="shared" si="1"/>
        <v>3</v>
      </c>
      <c r="L14" s="19">
        <f>+K14/'[1]2012'!J14</f>
        <v>1</v>
      </c>
      <c r="P14" s="20">
        <f t="shared" si="2"/>
        <v>1332.6666666666667</v>
      </c>
    </row>
    <row r="15" spans="1:16" ht="12.75">
      <c r="A15" s="12" t="s">
        <v>27</v>
      </c>
      <c r="B15" s="13">
        <v>1752</v>
      </c>
      <c r="C15" s="14"/>
      <c r="D15" s="15">
        <v>3</v>
      </c>
      <c r="E15" s="16">
        <v>1</v>
      </c>
      <c r="F15" s="21"/>
      <c r="G15" s="16"/>
      <c r="H15" s="16">
        <v>1</v>
      </c>
      <c r="I15" s="16">
        <v>1</v>
      </c>
      <c r="J15" s="17">
        <f t="shared" si="0"/>
        <v>3</v>
      </c>
      <c r="K15" s="18">
        <f t="shared" si="1"/>
        <v>3</v>
      </c>
      <c r="L15" s="19">
        <f>+K15/'[1]2012'!J15</f>
        <v>1</v>
      </c>
      <c r="P15" s="20">
        <f t="shared" si="2"/>
        <v>584</v>
      </c>
    </row>
    <row r="16" spans="1:16" ht="12.75">
      <c r="A16" s="12" t="s">
        <v>28</v>
      </c>
      <c r="B16" s="13">
        <v>3600</v>
      </c>
      <c r="C16" s="14"/>
      <c r="D16" s="15">
        <v>1</v>
      </c>
      <c r="E16" s="21"/>
      <c r="F16" s="21"/>
      <c r="G16" s="21"/>
      <c r="H16" s="21"/>
      <c r="I16" s="21"/>
      <c r="J16" s="17">
        <f t="shared" si="0"/>
        <v>0</v>
      </c>
      <c r="K16" s="18">
        <f t="shared" si="1"/>
        <v>0</v>
      </c>
      <c r="L16" s="25" t="e">
        <f>+K16/'[1]2012'!J16</f>
        <v>#DIV/0!</v>
      </c>
      <c r="P16" s="20">
        <f t="shared" si="2"/>
        <v>3600</v>
      </c>
    </row>
    <row r="17" spans="1:16" ht="12.75">
      <c r="A17" s="12" t="s">
        <v>29</v>
      </c>
      <c r="B17" s="13">
        <v>5890</v>
      </c>
      <c r="C17" s="14"/>
      <c r="D17" s="15">
        <v>3</v>
      </c>
      <c r="E17" s="21"/>
      <c r="F17" s="16">
        <v>2</v>
      </c>
      <c r="G17" s="16">
        <v>1</v>
      </c>
      <c r="H17" s="21"/>
      <c r="I17" s="21"/>
      <c r="J17" s="17">
        <f t="shared" si="0"/>
        <v>3</v>
      </c>
      <c r="K17" s="18">
        <f t="shared" si="1"/>
        <v>3</v>
      </c>
      <c r="L17" s="19">
        <f>+K17/'[1]2012'!J17</f>
        <v>1</v>
      </c>
      <c r="P17" s="20">
        <f t="shared" si="2"/>
        <v>1963.3333333333333</v>
      </c>
    </row>
    <row r="18" spans="1:16" ht="12.75">
      <c r="A18" s="12" t="s">
        <v>30</v>
      </c>
      <c r="B18" s="13">
        <v>10600</v>
      </c>
      <c r="C18" s="14"/>
      <c r="D18" s="15">
        <v>5</v>
      </c>
      <c r="E18" s="21"/>
      <c r="F18" s="16">
        <v>1</v>
      </c>
      <c r="G18" s="16">
        <v>1</v>
      </c>
      <c r="H18" s="16">
        <v>1</v>
      </c>
      <c r="I18" s="16">
        <v>1</v>
      </c>
      <c r="J18" s="17">
        <f t="shared" si="0"/>
        <v>4</v>
      </c>
      <c r="K18" s="18">
        <f t="shared" si="1"/>
        <v>4</v>
      </c>
      <c r="L18" s="27">
        <f>+K18/'[1]2012'!J18</f>
        <v>0.8</v>
      </c>
      <c r="P18" s="20">
        <f t="shared" si="2"/>
        <v>2650</v>
      </c>
    </row>
    <row r="19" spans="1:16" ht="12.75">
      <c r="A19" s="12" t="s">
        <v>31</v>
      </c>
      <c r="B19" s="13">
        <v>3479</v>
      </c>
      <c r="C19" s="14"/>
      <c r="D19" s="15">
        <v>2</v>
      </c>
      <c r="E19" s="21"/>
      <c r="F19" s="21"/>
      <c r="G19" s="21"/>
      <c r="H19" s="16">
        <v>1</v>
      </c>
      <c r="I19" s="21"/>
      <c r="J19" s="17">
        <f t="shared" si="0"/>
        <v>1</v>
      </c>
      <c r="K19" s="18">
        <f t="shared" si="1"/>
        <v>1</v>
      </c>
      <c r="L19" s="25">
        <f>+K19/'[1]2012'!J19</f>
        <v>0.5</v>
      </c>
      <c r="P19" s="20">
        <f t="shared" si="2"/>
        <v>3479</v>
      </c>
    </row>
    <row r="20" spans="1:16" ht="12.75">
      <c r="A20" s="12" t="s">
        <v>32</v>
      </c>
      <c r="B20" s="13">
        <v>1400</v>
      </c>
      <c r="C20" s="14"/>
      <c r="D20" s="15">
        <v>2</v>
      </c>
      <c r="E20" s="16">
        <v>1</v>
      </c>
      <c r="F20" s="21"/>
      <c r="G20" s="21"/>
      <c r="H20" s="16">
        <v>1</v>
      </c>
      <c r="I20" s="21"/>
      <c r="J20" s="17">
        <f t="shared" si="0"/>
        <v>2</v>
      </c>
      <c r="K20" s="18">
        <f t="shared" si="1"/>
        <v>2</v>
      </c>
      <c r="L20" s="19">
        <f>+K20/'[1]2012'!J20</f>
        <v>1</v>
      </c>
      <c r="P20" s="20">
        <f t="shared" si="2"/>
        <v>700</v>
      </c>
    </row>
    <row r="21" spans="1:16" ht="12.75">
      <c r="A21" s="12" t="s">
        <v>33</v>
      </c>
      <c r="B21" s="13">
        <f>195+137+73+74+152+238+113+55+107+1150</f>
        <v>2294</v>
      </c>
      <c r="C21" s="14"/>
      <c r="D21" s="15">
        <v>2</v>
      </c>
      <c r="E21" s="21"/>
      <c r="F21" s="21"/>
      <c r="G21" s="21"/>
      <c r="H21" s="21"/>
      <c r="I21" s="16">
        <v>1</v>
      </c>
      <c r="J21" s="17">
        <f t="shared" si="0"/>
        <v>1</v>
      </c>
      <c r="K21" s="18">
        <f t="shared" si="1"/>
        <v>1</v>
      </c>
      <c r="L21" s="25">
        <f>+K21/'[1]2012'!J21</f>
        <v>0.5</v>
      </c>
      <c r="P21" s="20">
        <f t="shared" si="2"/>
        <v>2294</v>
      </c>
    </row>
    <row r="22" spans="1:16" ht="12.75">
      <c r="A22" s="12" t="s">
        <v>34</v>
      </c>
      <c r="B22" s="13">
        <v>2100</v>
      </c>
      <c r="C22" s="14"/>
      <c r="D22" s="15">
        <v>2</v>
      </c>
      <c r="E22" s="21"/>
      <c r="F22" s="21"/>
      <c r="G22" s="21"/>
      <c r="H22" s="21"/>
      <c r="I22" s="21"/>
      <c r="J22" s="17">
        <f t="shared" si="0"/>
        <v>0</v>
      </c>
      <c r="K22" s="18">
        <f t="shared" si="1"/>
        <v>0</v>
      </c>
      <c r="L22" s="25">
        <f>+K22/'[1]2012'!J22</f>
        <v>0</v>
      </c>
      <c r="P22" s="20">
        <f t="shared" si="2"/>
        <v>2100</v>
      </c>
    </row>
    <row r="23" spans="1:16" ht="12.75">
      <c r="A23" s="12" t="s">
        <v>35</v>
      </c>
      <c r="B23" s="13">
        <f>3221+382</f>
        <v>3603</v>
      </c>
      <c r="C23" s="14"/>
      <c r="D23" s="15">
        <v>5</v>
      </c>
      <c r="E23" s="16">
        <v>1</v>
      </c>
      <c r="F23" s="21"/>
      <c r="G23" s="21"/>
      <c r="H23" s="16">
        <v>1</v>
      </c>
      <c r="I23" s="16">
        <v>1</v>
      </c>
      <c r="J23" s="17">
        <f t="shared" si="0"/>
        <v>3</v>
      </c>
      <c r="K23" s="18">
        <f t="shared" si="1"/>
        <v>3</v>
      </c>
      <c r="L23" s="19">
        <f>+K23/'[1]2012'!J23</f>
        <v>0.6</v>
      </c>
      <c r="P23" s="20">
        <f t="shared" si="2"/>
        <v>1201</v>
      </c>
    </row>
    <row r="24" spans="1:16" ht="12.75">
      <c r="A24" s="12" t="s">
        <v>36</v>
      </c>
      <c r="B24" s="13">
        <v>1770</v>
      </c>
      <c r="C24" s="14"/>
      <c r="D24" s="15">
        <v>1</v>
      </c>
      <c r="E24" s="21"/>
      <c r="F24" s="21"/>
      <c r="G24" s="21"/>
      <c r="H24" s="21"/>
      <c r="I24" s="28">
        <v>1</v>
      </c>
      <c r="J24" s="17">
        <f t="shared" si="0"/>
        <v>1</v>
      </c>
      <c r="K24" s="18">
        <f t="shared" si="1"/>
        <v>1</v>
      </c>
      <c r="L24" s="19">
        <f>+K24/'[1]2012'!J24</f>
        <v>1</v>
      </c>
      <c r="P24" s="20">
        <f t="shared" si="2"/>
        <v>1770</v>
      </c>
    </row>
    <row r="25" spans="1:16" ht="12.75">
      <c r="A25" s="29" t="s">
        <v>37</v>
      </c>
      <c r="B25" s="13">
        <f>1811+85.3</f>
        <v>1896.3</v>
      </c>
      <c r="C25" s="30"/>
      <c r="D25" s="31">
        <v>2</v>
      </c>
      <c r="E25" s="26"/>
      <c r="F25" s="26"/>
      <c r="G25" s="26"/>
      <c r="H25" s="26"/>
      <c r="I25" s="28">
        <v>1</v>
      </c>
      <c r="J25" s="17">
        <f t="shared" si="0"/>
        <v>1</v>
      </c>
      <c r="K25" s="18">
        <f t="shared" si="1"/>
        <v>1</v>
      </c>
      <c r="L25" s="25">
        <f>+K25/'[1]2012'!J25</f>
        <v>1</v>
      </c>
      <c r="P25" s="20">
        <f t="shared" si="2"/>
        <v>1896.3</v>
      </c>
    </row>
    <row r="26" spans="1:16" ht="12.75">
      <c r="A26" s="32" t="s">
        <v>38</v>
      </c>
      <c r="B26" s="13">
        <f>1494+120</f>
        <v>1614</v>
      </c>
      <c r="C26" s="13"/>
      <c r="D26" s="33">
        <f>2+1</f>
        <v>3</v>
      </c>
      <c r="E26" s="34"/>
      <c r="F26" s="16">
        <v>1</v>
      </c>
      <c r="G26" s="35">
        <v>1</v>
      </c>
      <c r="H26" s="16">
        <v>1</v>
      </c>
      <c r="I26" s="34"/>
      <c r="J26" s="17">
        <f t="shared" si="0"/>
        <v>3</v>
      </c>
      <c r="K26" s="18">
        <f t="shared" si="1"/>
        <v>3</v>
      </c>
      <c r="L26" s="19">
        <f>+K26/'[1]2012'!J26</f>
        <v>1</v>
      </c>
      <c r="P26" s="20">
        <f t="shared" si="2"/>
        <v>538</v>
      </c>
    </row>
    <row r="27" spans="1:16" ht="12.75">
      <c r="A27" s="32" t="s">
        <v>39</v>
      </c>
      <c r="B27" s="13">
        <v>3182</v>
      </c>
      <c r="C27" s="13"/>
      <c r="D27" s="33">
        <v>2</v>
      </c>
      <c r="E27" s="16">
        <v>1</v>
      </c>
      <c r="F27" s="34"/>
      <c r="G27" s="34"/>
      <c r="H27" s="34"/>
      <c r="I27" s="34"/>
      <c r="J27" s="17">
        <f t="shared" si="0"/>
        <v>1</v>
      </c>
      <c r="K27" s="18">
        <f t="shared" si="1"/>
        <v>1</v>
      </c>
      <c r="L27" s="25">
        <f>+K27/'[1]2012'!J27</f>
        <v>0.5</v>
      </c>
      <c r="P27" s="20">
        <f t="shared" si="2"/>
        <v>3182</v>
      </c>
    </row>
    <row r="28" spans="1:16" ht="12.75">
      <c r="A28" s="32" t="s">
        <v>40</v>
      </c>
      <c r="B28" s="13"/>
      <c r="C28" s="13"/>
      <c r="D28" s="36">
        <f>+'[1]2012'!D28</f>
        <v>1</v>
      </c>
      <c r="E28" s="34"/>
      <c r="F28" s="34"/>
      <c r="G28" s="34"/>
      <c r="H28" s="34"/>
      <c r="I28" s="34"/>
      <c r="J28" s="17">
        <f t="shared" si="0"/>
        <v>0</v>
      </c>
      <c r="K28" s="18">
        <f t="shared" si="1"/>
        <v>0</v>
      </c>
      <c r="L28" s="25"/>
      <c r="P28" s="20"/>
    </row>
    <row r="29" spans="1:16" ht="12.75">
      <c r="A29" s="37" t="s">
        <v>41</v>
      </c>
      <c r="B29" s="38">
        <f>SUM(B3:B27)</f>
        <v>78185.3</v>
      </c>
      <c r="C29" s="38">
        <f>SUM(C3:C26)</f>
        <v>0</v>
      </c>
      <c r="D29" s="39">
        <f aca="true" t="shared" si="3" ref="D29:K29">SUM(D3:D28)</f>
        <v>79</v>
      </c>
      <c r="E29" s="40">
        <f t="shared" si="3"/>
        <v>11</v>
      </c>
      <c r="F29" s="40">
        <f t="shared" si="3"/>
        <v>10</v>
      </c>
      <c r="G29" s="40">
        <f t="shared" si="3"/>
        <v>13</v>
      </c>
      <c r="H29" s="40">
        <f t="shared" si="3"/>
        <v>11</v>
      </c>
      <c r="I29" s="40">
        <f t="shared" si="3"/>
        <v>12</v>
      </c>
      <c r="J29" s="17">
        <f t="shared" si="3"/>
        <v>57</v>
      </c>
      <c r="K29" s="41">
        <f t="shared" si="3"/>
        <v>57</v>
      </c>
      <c r="L29" s="25">
        <f>+K29/'[1]2012'!J29</f>
        <v>0.7702702702702703</v>
      </c>
      <c r="P29" s="20">
        <f>+IF(K29=0,0,B29/J29)</f>
        <v>1371.6719298245614</v>
      </c>
    </row>
    <row r="30" spans="1:12" ht="12.75">
      <c r="A30" s="42" t="s">
        <v>42</v>
      </c>
      <c r="B30" s="42"/>
      <c r="C30" s="42"/>
      <c r="D30" s="43">
        <f>SUM(E30:I30)</f>
        <v>77</v>
      </c>
      <c r="E30" s="44">
        <f>+F34</f>
        <v>16.94</v>
      </c>
      <c r="F30" s="44">
        <f>+F35</f>
        <v>13.475</v>
      </c>
      <c r="G30" s="44">
        <f>+F36</f>
        <v>13.475</v>
      </c>
      <c r="H30" s="44">
        <f>+F37</f>
        <v>16.94</v>
      </c>
      <c r="I30" s="44">
        <f>+F38</f>
        <v>16.17</v>
      </c>
      <c r="L30" s="45" t="s">
        <v>43</v>
      </c>
    </row>
    <row r="31" spans="1:14" ht="25.5">
      <c r="A31" s="38" t="s">
        <v>44</v>
      </c>
      <c r="D31">
        <f>+D29</f>
        <v>79</v>
      </c>
      <c r="E31" s="20">
        <f>+$D$31*D34</f>
        <v>17.38</v>
      </c>
      <c r="F31" s="20">
        <f>+$D$31*D35</f>
        <v>13.825</v>
      </c>
      <c r="G31" s="20">
        <f>+$D$31*D36</f>
        <v>13.825</v>
      </c>
      <c r="H31" s="20">
        <f>+$D$31*D37</f>
        <v>17.38</v>
      </c>
      <c r="I31" s="20">
        <f>+$D$31*D38</f>
        <v>16.59</v>
      </c>
      <c r="J31" t="s">
        <v>45</v>
      </c>
      <c r="K31" t="s">
        <v>46</v>
      </c>
      <c r="L31" t="s">
        <v>47</v>
      </c>
      <c r="M31" t="s">
        <v>47</v>
      </c>
      <c r="N31" t="s">
        <v>48</v>
      </c>
    </row>
    <row r="32" spans="9:14" ht="13.5" thickBot="1">
      <c r="I32" t="s">
        <v>49</v>
      </c>
      <c r="J32">
        <f>(E29/2-J35)+F29+H29</f>
        <v>22.5</v>
      </c>
      <c r="K32">
        <f>+(E29/2-J35)+F29+H29</f>
        <v>22.5</v>
      </c>
      <c r="L32">
        <f>+H29+I29</f>
        <v>23</v>
      </c>
      <c r="M32" s="46">
        <f>+L32/$K$29</f>
        <v>0.40350877192982454</v>
      </c>
      <c r="N32" s="46">
        <f>+K32/$K$29</f>
        <v>0.39473684210526316</v>
      </c>
    </row>
    <row r="33" spans="1:14" ht="15.75">
      <c r="A33" s="47" t="s">
        <v>50</v>
      </c>
      <c r="B33" s="48"/>
      <c r="C33" s="48"/>
      <c r="D33" s="49"/>
      <c r="E33" s="50" t="s">
        <v>51</v>
      </c>
      <c r="F33" s="50" t="s">
        <v>52</v>
      </c>
      <c r="G33" s="50" t="s">
        <v>53</v>
      </c>
      <c r="H33" s="51"/>
      <c r="I33" s="52" t="s">
        <v>54</v>
      </c>
      <c r="J33">
        <f>+(E29/2+J35)+G29+I29</f>
        <v>34.5</v>
      </c>
      <c r="K33">
        <f>+(E29/2+J35)+G29+I29</f>
        <v>34.5</v>
      </c>
      <c r="L33">
        <f>+(E29)+F29+G29</f>
        <v>34</v>
      </c>
      <c r="M33" s="46">
        <f>+L33/$K$29</f>
        <v>0.5964912280701754</v>
      </c>
      <c r="N33" s="46">
        <f>+K33/$K$29</f>
        <v>0.6052631578947368</v>
      </c>
    </row>
    <row r="34" spans="1:14" ht="15">
      <c r="A34" s="53" t="s">
        <v>55</v>
      </c>
      <c r="B34" s="54"/>
      <c r="C34" s="54"/>
      <c r="D34" s="55">
        <v>0.22</v>
      </c>
      <c r="E34" s="54">
        <v>22</v>
      </c>
      <c r="F34" s="56">
        <v>16.94</v>
      </c>
      <c r="G34" s="56">
        <f>+F34*5</f>
        <v>84.7</v>
      </c>
      <c r="H34" s="57"/>
      <c r="J34">
        <f>SUM(J32:J33)</f>
        <v>57</v>
      </c>
      <c r="K34">
        <f>SUM(K32:K33)</f>
        <v>57</v>
      </c>
      <c r="L34">
        <f>SUM(L32:L33)</f>
        <v>57</v>
      </c>
      <c r="M34" s="46">
        <f>SUM(M32:M33)</f>
        <v>1</v>
      </c>
      <c r="N34" s="46">
        <f>SUM(N32:N33)</f>
        <v>1</v>
      </c>
    </row>
    <row r="35" spans="1:10" ht="15">
      <c r="A35" s="53" t="s">
        <v>56</v>
      </c>
      <c r="B35" s="54"/>
      <c r="C35" s="54"/>
      <c r="D35" s="55">
        <v>0.175</v>
      </c>
      <c r="E35" s="54">
        <v>17.5</v>
      </c>
      <c r="F35" s="56">
        <v>13.475</v>
      </c>
      <c r="G35" s="56">
        <f>+F35*5</f>
        <v>67.375</v>
      </c>
      <c r="H35" s="58"/>
      <c r="I35" s="59" t="s">
        <v>57</v>
      </c>
      <c r="J35" s="60">
        <v>4</v>
      </c>
    </row>
    <row r="36" spans="1:8" ht="15">
      <c r="A36" s="53" t="s">
        <v>58</v>
      </c>
      <c r="B36" s="54"/>
      <c r="C36" s="54"/>
      <c r="D36" s="55">
        <v>0.175</v>
      </c>
      <c r="E36" s="54">
        <v>17.5</v>
      </c>
      <c r="F36" s="56">
        <v>13.475</v>
      </c>
      <c r="G36" s="56">
        <f>+F36*5</f>
        <v>67.375</v>
      </c>
      <c r="H36" s="58"/>
    </row>
    <row r="37" spans="1:8" ht="15">
      <c r="A37" s="53" t="s">
        <v>59</v>
      </c>
      <c r="B37" s="54"/>
      <c r="C37" s="54"/>
      <c r="D37" s="55">
        <v>0.22</v>
      </c>
      <c r="E37" s="54">
        <v>22</v>
      </c>
      <c r="F37" s="56">
        <v>16.94</v>
      </c>
      <c r="G37" s="61">
        <f>+F37*5</f>
        <v>84.7</v>
      </c>
      <c r="H37" s="58"/>
    </row>
    <row r="38" spans="1:8" ht="16.5" thickBot="1">
      <c r="A38" s="62" t="s">
        <v>72</v>
      </c>
      <c r="B38" s="63"/>
      <c r="C38" s="63"/>
      <c r="D38" s="64">
        <v>0.21</v>
      </c>
      <c r="E38" s="65">
        <v>21</v>
      </c>
      <c r="F38" s="66">
        <v>16.17</v>
      </c>
      <c r="G38" s="66">
        <f>+F38*5</f>
        <v>80.85000000000001</v>
      </c>
      <c r="H38" s="67"/>
    </row>
    <row r="39" spans="1:8" ht="15.75">
      <c r="A39" s="54"/>
      <c r="B39" s="54"/>
      <c r="C39" s="54"/>
      <c r="D39" s="55"/>
      <c r="E39" s="68"/>
      <c r="F39" s="69">
        <f>SUM(F34:F38)</f>
        <v>77</v>
      </c>
      <c r="G39" s="69">
        <f>SUM(G34:G38)</f>
        <v>385</v>
      </c>
      <c r="H39" s="68">
        <f>+F39*5</f>
        <v>385</v>
      </c>
    </row>
    <row r="40" spans="1:9" ht="12.75">
      <c r="A40" s="32"/>
      <c r="B40" s="32"/>
      <c r="C40" s="32"/>
      <c r="E40" t="str">
        <f>+E1</f>
        <v>Kalv </v>
      </c>
      <c r="F40" t="str">
        <f>+F1</f>
        <v>1 ½ år,</v>
      </c>
      <c r="G40" t="str">
        <f>+G1</f>
        <v>1 ½ år gamle </v>
      </c>
      <c r="H40" t="str">
        <f>+H1</f>
        <v>Eldre hodyr</v>
      </c>
      <c r="I40" t="str">
        <f>+I1</f>
        <v>Eldre hanndyr</v>
      </c>
    </row>
    <row r="41" spans="1:10" ht="12.75">
      <c r="A41" s="70" t="s">
        <v>60</v>
      </c>
      <c r="B41" s="71">
        <v>2011</v>
      </c>
      <c r="C41" s="71"/>
      <c r="D41" s="71"/>
      <c r="E41" s="71">
        <f>+'[1]2011_felte_dyr'!E29</f>
        <v>11</v>
      </c>
      <c r="F41" s="71">
        <f>+'[1]2011_felte_dyr'!F29</f>
        <v>13</v>
      </c>
      <c r="G41" s="71">
        <f>+'[1]2011_felte_dyr'!G29</f>
        <v>13</v>
      </c>
      <c r="H41" s="71">
        <f>+'[1]2011_felte_dyr'!H29</f>
        <v>12</v>
      </c>
      <c r="I41" s="71">
        <f>+'[1]2011_felte_dyr'!I29</f>
        <v>12</v>
      </c>
      <c r="J41" s="71">
        <f>SUM(E41:I41)</f>
        <v>61</v>
      </c>
    </row>
    <row r="42" spans="2:10" ht="12.75">
      <c r="B42" s="71">
        <v>2012</v>
      </c>
      <c r="C42" s="71"/>
      <c r="D42" s="71"/>
      <c r="E42" s="71">
        <f>+E29</f>
        <v>11</v>
      </c>
      <c r="F42" s="71">
        <f>+F29</f>
        <v>10</v>
      </c>
      <c r="G42" s="71">
        <f>+G29</f>
        <v>13</v>
      </c>
      <c r="H42" s="71">
        <f>+H29</f>
        <v>11</v>
      </c>
      <c r="I42" s="71">
        <f>+I29</f>
        <v>12</v>
      </c>
      <c r="J42" s="71">
        <f>SUM(E42:I42)</f>
        <v>57</v>
      </c>
    </row>
    <row r="43" spans="2:10" ht="12.75">
      <c r="B43" s="71">
        <v>2013</v>
      </c>
      <c r="C43" s="71"/>
      <c r="D43" s="71"/>
      <c r="E43" s="71"/>
      <c r="F43" s="71"/>
      <c r="G43" s="71"/>
      <c r="H43" s="71"/>
      <c r="I43" s="71"/>
      <c r="J43" s="71">
        <f>SUM(E43:I43)</f>
        <v>0</v>
      </c>
    </row>
    <row r="44" spans="2:10" ht="12.75">
      <c r="B44" s="71">
        <v>2014</v>
      </c>
      <c r="C44" s="71"/>
      <c r="D44" s="71"/>
      <c r="E44" s="71"/>
      <c r="F44" s="71"/>
      <c r="G44" s="71"/>
      <c r="H44" s="71"/>
      <c r="I44" s="71"/>
      <c r="J44" s="71">
        <f>SUM(E44:I44)</f>
        <v>0</v>
      </c>
    </row>
    <row r="45" spans="2:10" ht="12.75">
      <c r="B45" s="71">
        <v>2015</v>
      </c>
      <c r="C45" s="71"/>
      <c r="D45" s="71"/>
      <c r="E45" s="71"/>
      <c r="F45" s="71"/>
      <c r="G45" s="71"/>
      <c r="H45" s="71"/>
      <c r="I45" s="71"/>
      <c r="J45" s="71">
        <f>SUM(E45:I45)</f>
        <v>0</v>
      </c>
    </row>
    <row r="46" spans="2:10" ht="12.75">
      <c r="B46" s="72" t="s">
        <v>12</v>
      </c>
      <c r="C46" s="72"/>
      <c r="D46" s="72"/>
      <c r="E46" s="72">
        <f aca="true" t="shared" si="4" ref="E46:J46">SUM(E41:E45)</f>
        <v>22</v>
      </c>
      <c r="F46" s="72">
        <f t="shared" si="4"/>
        <v>23</v>
      </c>
      <c r="G46" s="72">
        <f t="shared" si="4"/>
        <v>26</v>
      </c>
      <c r="H46" s="72">
        <f t="shared" si="4"/>
        <v>23</v>
      </c>
      <c r="I46" s="72">
        <f t="shared" si="4"/>
        <v>24</v>
      </c>
      <c r="J46" s="72">
        <f t="shared" si="4"/>
        <v>118</v>
      </c>
    </row>
    <row r="47" spans="2:10" ht="12.75">
      <c r="B47" s="71" t="s">
        <v>61</v>
      </c>
      <c r="C47" s="71"/>
      <c r="D47" s="71"/>
      <c r="E47" s="73">
        <f>+E46/$J$46</f>
        <v>0.1864406779661017</v>
      </c>
      <c r="F47" s="73">
        <f>+F46/$J$46</f>
        <v>0.19491525423728814</v>
      </c>
      <c r="G47" s="73">
        <f>+G46/$J$46</f>
        <v>0.22033898305084745</v>
      </c>
      <c r="H47" s="73">
        <f>+H46/$J$46</f>
        <v>0.19491525423728814</v>
      </c>
      <c r="I47" s="73">
        <f>+I46/$J$46</f>
        <v>0.2033898305084746</v>
      </c>
      <c r="J47" s="71"/>
    </row>
    <row r="48" spans="2:6" ht="12.75">
      <c r="B48" t="s">
        <v>62</v>
      </c>
      <c r="F48" s="74">
        <f>+(F46+G46)/$J$46/2</f>
        <v>0.2076271186440678</v>
      </c>
    </row>
    <row r="49" spans="2:9" ht="12.75">
      <c r="B49" t="s">
        <v>63</v>
      </c>
      <c r="E49" s="75">
        <f>+D34-E47</f>
        <v>0.0335593220338983</v>
      </c>
      <c r="F49" s="76">
        <f>+F47-D35</f>
        <v>0.019915254237288155</v>
      </c>
      <c r="G49" s="76">
        <f>+G47-D36</f>
        <v>0.045338983050847464</v>
      </c>
      <c r="H49" s="76">
        <f>+H47-D37</f>
        <v>-0.025084745762711858</v>
      </c>
      <c r="I49" s="77">
        <f>+I47-D38</f>
        <v>-0.006610169491525403</v>
      </c>
    </row>
    <row r="59" ht="12.75">
      <c r="A59" s="78" t="s">
        <v>64</v>
      </c>
    </row>
    <row r="60" spans="1:12" ht="25.5">
      <c r="A60" s="1" t="s">
        <v>0</v>
      </c>
      <c r="B60" s="2"/>
      <c r="C60" s="2"/>
      <c r="D60" s="3" t="s">
        <v>1</v>
      </c>
      <c r="E60" s="3" t="s">
        <v>2</v>
      </c>
      <c r="F60" s="4" t="s">
        <v>3</v>
      </c>
      <c r="G60" s="4" t="s">
        <v>4</v>
      </c>
      <c r="H60" s="4" t="s">
        <v>5</v>
      </c>
      <c r="I60" s="4" t="s">
        <v>6</v>
      </c>
      <c r="J60">
        <v>2012</v>
      </c>
      <c r="K60" s="5" t="s">
        <v>7</v>
      </c>
      <c r="L60" s="6">
        <f ca="1">TODAY()</f>
        <v>41882</v>
      </c>
    </row>
    <row r="61" spans="1:12" ht="25.5">
      <c r="A61" s="7"/>
      <c r="B61" s="8" t="s">
        <v>8</v>
      </c>
      <c r="C61" s="8"/>
      <c r="D61" s="9"/>
      <c r="E61" s="9"/>
      <c r="F61" s="10" t="s">
        <v>9</v>
      </c>
      <c r="G61" s="10" t="s">
        <v>10</v>
      </c>
      <c r="H61" s="10" t="s">
        <v>11</v>
      </c>
      <c r="I61" s="10" t="s">
        <v>11</v>
      </c>
      <c r="J61" s="11" t="s">
        <v>12</v>
      </c>
      <c r="K61" s="11" t="s">
        <v>65</v>
      </c>
      <c r="L61" s="11" t="s">
        <v>14</v>
      </c>
    </row>
    <row r="62" spans="1:12" ht="12.75">
      <c r="A62" s="12" t="s">
        <v>15</v>
      </c>
      <c r="B62" s="13">
        <v>8200</v>
      </c>
      <c r="C62" s="14"/>
      <c r="D62" s="15">
        <f aca="true" t="shared" si="5" ref="D62:D86">+D3</f>
        <v>12</v>
      </c>
      <c r="E62" s="79">
        <f>+'[1]2012'!E3-'2012 felte_dyr'!E3</f>
        <v>1</v>
      </c>
      <c r="F62" s="79">
        <f>+'[1]2012'!F3-'2012 felte_dyr'!F3</f>
        <v>1</v>
      </c>
      <c r="G62" s="79">
        <f>+'[1]2012'!G3-'2012 felte_dyr'!G3</f>
        <v>-1</v>
      </c>
      <c r="H62" s="79">
        <f>+'[1]2012'!H3-'2012 felte_dyr'!H3</f>
        <v>1</v>
      </c>
      <c r="I62" s="79">
        <f>+'[1]2012'!I3-'2012 felte_dyr'!I3</f>
        <v>0</v>
      </c>
      <c r="J62" s="17">
        <f aca="true" t="shared" si="6" ref="J62:J87">SUM(E62:I62)</f>
        <v>2</v>
      </c>
      <c r="K62" s="18">
        <f aca="true" t="shared" si="7" ref="K62:K87">+J62</f>
        <v>2</v>
      </c>
      <c r="L62" s="25"/>
    </row>
    <row r="63" spans="1:11" ht="12.75">
      <c r="A63" s="12" t="s">
        <v>16</v>
      </c>
      <c r="B63" s="13">
        <v>2669</v>
      </c>
      <c r="C63" s="14"/>
      <c r="D63" s="15">
        <f t="shared" si="5"/>
        <v>3</v>
      </c>
      <c r="E63" s="79">
        <f>+'[1]2012'!E4-'2012 felte_dyr'!E4</f>
        <v>1</v>
      </c>
      <c r="F63" s="79">
        <f>+'[1]2012'!F4-'2012 felte_dyr'!F4</f>
        <v>1</v>
      </c>
      <c r="G63" s="79">
        <f>+'[1]2012'!G4-'2012 felte_dyr'!G4</f>
        <v>-1</v>
      </c>
      <c r="H63" s="79">
        <f>+'[1]2012'!H4-'2012 felte_dyr'!H4</f>
        <v>1</v>
      </c>
      <c r="I63" s="79">
        <f>+'[1]2012'!I4-'2012 felte_dyr'!I4</f>
        <v>0</v>
      </c>
      <c r="J63" s="17">
        <f t="shared" si="6"/>
        <v>2</v>
      </c>
      <c r="K63" s="18">
        <f t="shared" si="7"/>
        <v>2</v>
      </c>
    </row>
    <row r="64" spans="1:11" ht="12.75">
      <c r="A64" s="12" t="s">
        <v>17</v>
      </c>
      <c r="B64" s="13">
        <v>2100</v>
      </c>
      <c r="C64" s="14"/>
      <c r="D64" s="15">
        <f t="shared" si="5"/>
        <v>4</v>
      </c>
      <c r="E64" s="79">
        <f>+'[1]2012'!E5-'2012 felte_dyr'!E5</f>
        <v>1</v>
      </c>
      <c r="F64" s="79">
        <f>+'[1]2012'!F5-'2012 felte_dyr'!F5</f>
        <v>0</v>
      </c>
      <c r="G64" s="79">
        <f>+'[1]2012'!G5-'2012 felte_dyr'!G5</f>
        <v>0</v>
      </c>
      <c r="H64" s="79">
        <f>+'[1]2012'!H5-'2012 felte_dyr'!H5</f>
        <v>1</v>
      </c>
      <c r="I64" s="79">
        <f>+'[1]2012'!I5-'2012 felte_dyr'!I5</f>
        <v>0</v>
      </c>
      <c r="J64" s="17">
        <f t="shared" si="6"/>
        <v>2</v>
      </c>
      <c r="K64" s="18">
        <f t="shared" si="7"/>
        <v>2</v>
      </c>
    </row>
    <row r="65" spans="1:11" ht="12.75">
      <c r="A65" s="12" t="s">
        <v>18</v>
      </c>
      <c r="B65" s="13">
        <v>3650</v>
      </c>
      <c r="C65" s="14"/>
      <c r="D65" s="15">
        <f t="shared" si="5"/>
        <v>6</v>
      </c>
      <c r="E65" s="79">
        <f>+'[1]2012'!E6-'2012 felte_dyr'!E6</f>
        <v>0</v>
      </c>
      <c r="F65" s="79">
        <f>+'[1]2012'!F6-'2012 felte_dyr'!F6</f>
        <v>1</v>
      </c>
      <c r="G65" s="79">
        <f>+'[1]2012'!G6-'2012 felte_dyr'!G6</f>
        <v>-1</v>
      </c>
      <c r="H65" s="79">
        <f>+'[1]2012'!H6-'2012 felte_dyr'!H6</f>
        <v>0</v>
      </c>
      <c r="I65" s="79">
        <f>+'[1]2012'!I6-'2012 felte_dyr'!I6</f>
        <v>0</v>
      </c>
      <c r="J65" s="17">
        <f t="shared" si="6"/>
        <v>0</v>
      </c>
      <c r="K65" s="18">
        <f t="shared" si="7"/>
        <v>0</v>
      </c>
    </row>
    <row r="66" spans="1:11" ht="12.75">
      <c r="A66" s="12" t="s">
        <v>19</v>
      </c>
      <c r="B66" s="23">
        <v>4600</v>
      </c>
      <c r="C66" s="24"/>
      <c r="D66" s="15">
        <f t="shared" si="5"/>
        <v>5</v>
      </c>
      <c r="E66" s="79">
        <f>+'[1]2012'!E7-'2012 felte_dyr'!E7</f>
        <v>0</v>
      </c>
      <c r="F66" s="79">
        <f>+'[1]2012'!F7-'2012 felte_dyr'!F7</f>
        <v>1</v>
      </c>
      <c r="G66" s="79">
        <f>+'[1]2012'!G7-'2012 felte_dyr'!G7</f>
        <v>-1</v>
      </c>
      <c r="H66" s="79">
        <f>+'[1]2012'!H7-'2012 felte_dyr'!H7</f>
        <v>0</v>
      </c>
      <c r="I66" s="79">
        <f>+'[1]2012'!I7-'2012 felte_dyr'!I7</f>
        <v>0</v>
      </c>
      <c r="J66" s="17">
        <f t="shared" si="6"/>
        <v>0</v>
      </c>
      <c r="K66" s="18">
        <f t="shared" si="7"/>
        <v>0</v>
      </c>
    </row>
    <row r="67" spans="1:11" ht="12.75">
      <c r="A67" s="12" t="s">
        <v>20</v>
      </c>
      <c r="B67" s="13">
        <f>285+401+388</f>
        <v>1074</v>
      </c>
      <c r="C67" s="14"/>
      <c r="D67" s="15">
        <f t="shared" si="5"/>
        <v>2</v>
      </c>
      <c r="E67" s="79">
        <f>+'[1]2012'!E8-'2012 felte_dyr'!E8</f>
        <v>0</v>
      </c>
      <c r="F67" s="79">
        <f>+'[1]2012'!F8-'2012 felte_dyr'!F8</f>
        <v>0</v>
      </c>
      <c r="G67" s="79">
        <f>+'[1]2012'!G8-'2012 felte_dyr'!G8</f>
        <v>1</v>
      </c>
      <c r="H67" s="79">
        <f>+'[1]2012'!H8-'2012 felte_dyr'!H8</f>
        <v>0</v>
      </c>
      <c r="I67" s="79">
        <f>+'[1]2012'!I8-'2012 felte_dyr'!I8</f>
        <v>0</v>
      </c>
      <c r="J67" s="17">
        <f t="shared" si="6"/>
        <v>1</v>
      </c>
      <c r="K67" s="18">
        <f t="shared" si="7"/>
        <v>1</v>
      </c>
    </row>
    <row r="68" spans="1:11" ht="12.75">
      <c r="A68" s="12" t="s">
        <v>21</v>
      </c>
      <c r="B68" s="13">
        <f>200+300+155+150+200+393+75+75</f>
        <v>1548</v>
      </c>
      <c r="C68" s="14"/>
      <c r="D68" s="15">
        <f t="shared" si="5"/>
        <v>1</v>
      </c>
      <c r="E68" s="79">
        <f>+'[1]2012'!E9-'2012 felte_dyr'!E9</f>
        <v>0</v>
      </c>
      <c r="F68" s="79">
        <f>+'[1]2012'!F9-'2012 felte_dyr'!F9</f>
        <v>0</v>
      </c>
      <c r="G68" s="79">
        <f>+'[1]2012'!G9-'2012 felte_dyr'!G9</f>
        <v>0</v>
      </c>
      <c r="H68" s="79">
        <f>+'[1]2012'!H9-'2012 felte_dyr'!H9</f>
        <v>0</v>
      </c>
      <c r="I68" s="79">
        <f>+'[1]2012'!I9-'2012 felte_dyr'!I9</f>
        <v>1</v>
      </c>
      <c r="J68" s="17">
        <f t="shared" si="6"/>
        <v>1</v>
      </c>
      <c r="K68" s="18">
        <f t="shared" si="7"/>
        <v>1</v>
      </c>
    </row>
    <row r="69" spans="1:11" ht="12.75">
      <c r="A69" s="12" t="s">
        <v>22</v>
      </c>
      <c r="B69" s="13">
        <f>137+215+220+226+271</f>
        <v>1069</v>
      </c>
      <c r="C69" s="14"/>
      <c r="D69" s="15">
        <f t="shared" si="5"/>
        <v>2</v>
      </c>
      <c r="E69" s="79">
        <f>+'[1]2012'!E10-'2012 felte_dyr'!E10</f>
        <v>0</v>
      </c>
      <c r="F69" s="79">
        <f>+'[1]2012'!F10-'2012 felte_dyr'!F10</f>
        <v>1</v>
      </c>
      <c r="G69" s="79">
        <f>+'[1]2012'!G10-'2012 felte_dyr'!G10</f>
        <v>-1</v>
      </c>
      <c r="H69" s="79">
        <f>+'[1]2012'!H10-'2012 felte_dyr'!H10</f>
        <v>0</v>
      </c>
      <c r="I69" s="79">
        <f>+'[1]2012'!I10-'2012 felte_dyr'!I10</f>
        <v>0</v>
      </c>
      <c r="J69" s="17">
        <f t="shared" si="6"/>
        <v>0</v>
      </c>
      <c r="K69" s="18">
        <f t="shared" si="7"/>
        <v>0</v>
      </c>
    </row>
    <row r="70" spans="1:11" ht="12.75">
      <c r="A70" s="12" t="s">
        <v>23</v>
      </c>
      <c r="B70" s="13">
        <v>1270</v>
      </c>
      <c r="C70" s="14"/>
      <c r="D70" s="15">
        <f t="shared" si="5"/>
        <v>2</v>
      </c>
      <c r="E70" s="79">
        <f>+'[1]2012'!E11-'2012 felte_dyr'!E11</f>
        <v>0</v>
      </c>
      <c r="F70" s="79">
        <f>+'[1]2012'!F11-'2012 felte_dyr'!F11</f>
        <v>0</v>
      </c>
      <c r="G70" s="79">
        <f>+'[1]2012'!G11-'2012 felte_dyr'!G11</f>
        <v>0</v>
      </c>
      <c r="H70" s="79">
        <f>+'[1]2012'!H11-'2012 felte_dyr'!H11</f>
        <v>0</v>
      </c>
      <c r="I70" s="79">
        <f>+'[1]2012'!I11-'2012 felte_dyr'!I11</f>
        <v>0</v>
      </c>
      <c r="J70" s="17">
        <f t="shared" si="6"/>
        <v>0</v>
      </c>
      <c r="K70" s="18">
        <f t="shared" si="7"/>
        <v>0</v>
      </c>
    </row>
    <row r="71" spans="1:11" ht="12.75">
      <c r="A71" s="12" t="s">
        <v>24</v>
      </c>
      <c r="B71" s="13">
        <f>26+196+15+188+10+410+360+170+1600</f>
        <v>2975</v>
      </c>
      <c r="C71" s="14"/>
      <c r="D71" s="15">
        <f t="shared" si="5"/>
        <v>1</v>
      </c>
      <c r="E71" s="79">
        <f>+'[1]2012'!E12-'2012 felte_dyr'!E12</f>
        <v>0</v>
      </c>
      <c r="F71" s="79">
        <f>+'[1]2012'!F12-'2012 felte_dyr'!F12</f>
        <v>-1</v>
      </c>
      <c r="G71" s="79">
        <f>+'[1]2012'!G12-'2012 felte_dyr'!G12</f>
        <v>1</v>
      </c>
      <c r="H71" s="79">
        <f>+'[1]2012'!H12-'2012 felte_dyr'!H12</f>
        <v>0</v>
      </c>
      <c r="I71" s="79">
        <f>+'[1]2012'!I12-'2012 felte_dyr'!I12</f>
        <v>0</v>
      </c>
      <c r="J71" s="17">
        <f t="shared" si="6"/>
        <v>0</v>
      </c>
      <c r="K71" s="18">
        <f t="shared" si="7"/>
        <v>0</v>
      </c>
    </row>
    <row r="72" spans="1:11" ht="12.75">
      <c r="A72" s="12" t="s">
        <v>25</v>
      </c>
      <c r="B72" s="13">
        <v>1852</v>
      </c>
      <c r="C72" s="14"/>
      <c r="D72" s="15">
        <f t="shared" si="5"/>
        <v>3</v>
      </c>
      <c r="E72" s="79">
        <f>+'[1]2012'!E13-'2012 felte_dyr'!E13</f>
        <v>0</v>
      </c>
      <c r="F72" s="79">
        <f>+'[1]2012'!F13-'2012 felte_dyr'!F13</f>
        <v>1</v>
      </c>
      <c r="G72" s="79">
        <f>+'[1]2012'!G13-'2012 felte_dyr'!G13</f>
        <v>0</v>
      </c>
      <c r="H72" s="79">
        <f>+'[1]2012'!H13-'2012 felte_dyr'!H13</f>
        <v>0</v>
      </c>
      <c r="I72" s="79">
        <f>+'[1]2012'!I13-'2012 felte_dyr'!I13</f>
        <v>0</v>
      </c>
      <c r="J72" s="17">
        <f t="shared" si="6"/>
        <v>1</v>
      </c>
      <c r="K72" s="18">
        <f t="shared" si="7"/>
        <v>1</v>
      </c>
    </row>
    <row r="73" spans="1:11" ht="12.75">
      <c r="A73" s="12" t="s">
        <v>26</v>
      </c>
      <c r="B73" s="13">
        <f>2486+1512</f>
        <v>3998</v>
      </c>
      <c r="C73" s="14"/>
      <c r="D73" s="15">
        <f t="shared" si="5"/>
        <v>4</v>
      </c>
      <c r="E73" s="79">
        <f>+'[1]2012'!E14-'2012 felte_dyr'!E14</f>
        <v>-1</v>
      </c>
      <c r="F73" s="79">
        <f>+'[1]2012'!F14-'2012 felte_dyr'!F14</f>
        <v>-1</v>
      </c>
      <c r="G73" s="79">
        <f>+'[1]2012'!G14-'2012 felte_dyr'!G14</f>
        <v>0</v>
      </c>
      <c r="H73" s="79">
        <f>+'[1]2012'!H14-'2012 felte_dyr'!H14</f>
        <v>1</v>
      </c>
      <c r="I73" s="79">
        <f>+'[1]2012'!I14-'2012 felte_dyr'!I14</f>
        <v>1</v>
      </c>
      <c r="J73" s="17">
        <f t="shared" si="6"/>
        <v>0</v>
      </c>
      <c r="K73" s="18">
        <f t="shared" si="7"/>
        <v>0</v>
      </c>
    </row>
    <row r="74" spans="1:11" ht="12.75">
      <c r="A74" s="12" t="s">
        <v>27</v>
      </c>
      <c r="B74" s="13">
        <v>1752</v>
      </c>
      <c r="C74" s="14"/>
      <c r="D74" s="15">
        <f t="shared" si="5"/>
        <v>3</v>
      </c>
      <c r="E74" s="79">
        <f>+'[1]2012'!E15-'2012 felte_dyr'!E15</f>
        <v>0</v>
      </c>
      <c r="F74" s="79">
        <f>+'[1]2012'!F15-'2012 felte_dyr'!F15</f>
        <v>0</v>
      </c>
      <c r="G74" s="79">
        <f>+'[1]2012'!G15-'2012 felte_dyr'!G15</f>
        <v>0</v>
      </c>
      <c r="H74" s="79">
        <f>+'[1]2012'!H15-'2012 felte_dyr'!H15</f>
        <v>0</v>
      </c>
      <c r="I74" s="79">
        <f>+'[1]2012'!I15-'2012 felte_dyr'!I15</f>
        <v>0</v>
      </c>
      <c r="J74" s="17">
        <f t="shared" si="6"/>
        <v>0</v>
      </c>
      <c r="K74" s="18">
        <f t="shared" si="7"/>
        <v>0</v>
      </c>
    </row>
    <row r="75" spans="1:11" ht="12.75">
      <c r="A75" s="12" t="s">
        <v>28</v>
      </c>
      <c r="B75" s="13">
        <v>3600</v>
      </c>
      <c r="C75" s="14"/>
      <c r="D75" s="15">
        <f t="shared" si="5"/>
        <v>1</v>
      </c>
      <c r="E75" s="79">
        <f>+'[1]2012'!E16-'2012 felte_dyr'!E16</f>
        <v>0</v>
      </c>
      <c r="F75" s="79">
        <f>+'[1]2012'!F16-'2012 felte_dyr'!F16</f>
        <v>0</v>
      </c>
      <c r="G75" s="79">
        <f>+'[1]2012'!G16-'2012 felte_dyr'!G16</f>
        <v>0</v>
      </c>
      <c r="H75" s="79">
        <f>+'[1]2012'!H16-'2012 felte_dyr'!H16</f>
        <v>0</v>
      </c>
      <c r="I75" s="79">
        <f>+'[1]2012'!I16-'2012 felte_dyr'!I16</f>
        <v>0</v>
      </c>
      <c r="J75" s="17">
        <f t="shared" si="6"/>
        <v>0</v>
      </c>
      <c r="K75" s="18">
        <f t="shared" si="7"/>
        <v>0</v>
      </c>
    </row>
    <row r="76" spans="1:11" ht="12.75">
      <c r="A76" s="12" t="s">
        <v>29</v>
      </c>
      <c r="B76" s="13">
        <v>5890</v>
      </c>
      <c r="C76" s="14"/>
      <c r="D76" s="15">
        <f t="shared" si="5"/>
        <v>3</v>
      </c>
      <c r="E76" s="79">
        <f>+'[1]2012'!E17-'2012 felte_dyr'!E17</f>
        <v>0</v>
      </c>
      <c r="F76" s="79">
        <f>+'[1]2012'!F17-'2012 felte_dyr'!F17</f>
        <v>0</v>
      </c>
      <c r="G76" s="79">
        <f>+'[1]2012'!G17-'2012 felte_dyr'!G17</f>
        <v>0</v>
      </c>
      <c r="H76" s="79">
        <f>+'[1]2012'!H17-'2012 felte_dyr'!H17</f>
        <v>0</v>
      </c>
      <c r="I76" s="79">
        <f>+'[1]2012'!I17-'2012 felte_dyr'!I17</f>
        <v>0</v>
      </c>
      <c r="J76" s="17">
        <f t="shared" si="6"/>
        <v>0</v>
      </c>
      <c r="K76" s="18">
        <f t="shared" si="7"/>
        <v>0</v>
      </c>
    </row>
    <row r="77" spans="1:11" ht="12.75">
      <c r="A77" s="12" t="s">
        <v>30</v>
      </c>
      <c r="B77" s="13">
        <v>10600</v>
      </c>
      <c r="C77" s="14"/>
      <c r="D77" s="15">
        <f t="shared" si="5"/>
        <v>5</v>
      </c>
      <c r="E77" s="79">
        <f>+'[1]2012'!E18-'2012 felte_dyr'!E18</f>
        <v>2</v>
      </c>
      <c r="F77" s="79">
        <f>+'[1]2012'!F18-'2012 felte_dyr'!F18</f>
        <v>-1</v>
      </c>
      <c r="G77" s="79">
        <f>+'[1]2012'!G18-'2012 felte_dyr'!G18</f>
        <v>-1</v>
      </c>
      <c r="H77" s="79">
        <f>+'[1]2012'!H18-'2012 felte_dyr'!H18</f>
        <v>1</v>
      </c>
      <c r="I77" s="79">
        <f>+'[1]2012'!I18-'2012 felte_dyr'!I18</f>
        <v>0</v>
      </c>
      <c r="J77" s="17">
        <f t="shared" si="6"/>
        <v>1</v>
      </c>
      <c r="K77" s="18">
        <f t="shared" si="7"/>
        <v>1</v>
      </c>
    </row>
    <row r="78" spans="1:11" ht="12.75">
      <c r="A78" s="12" t="s">
        <v>31</v>
      </c>
      <c r="B78" s="13">
        <v>3479</v>
      </c>
      <c r="C78" s="14"/>
      <c r="D78" s="15">
        <f t="shared" si="5"/>
        <v>2</v>
      </c>
      <c r="E78" s="79">
        <f>+'[1]2012'!E19-'2012 felte_dyr'!E19</f>
        <v>0</v>
      </c>
      <c r="F78" s="79">
        <f>+'[1]2012'!F19-'2012 felte_dyr'!F19</f>
        <v>1</v>
      </c>
      <c r="G78" s="79">
        <f>+'[1]2012'!G19-'2012 felte_dyr'!G19</f>
        <v>1</v>
      </c>
      <c r="H78" s="79">
        <f>+'[1]2012'!H19-'2012 felte_dyr'!H19</f>
        <v>-1</v>
      </c>
      <c r="I78" s="79">
        <f>+'[1]2012'!I19-'2012 felte_dyr'!I19</f>
        <v>0</v>
      </c>
      <c r="J78" s="17">
        <f t="shared" si="6"/>
        <v>1</v>
      </c>
      <c r="K78" s="18">
        <f t="shared" si="7"/>
        <v>1</v>
      </c>
    </row>
    <row r="79" spans="1:11" ht="12.75">
      <c r="A79" s="12" t="s">
        <v>32</v>
      </c>
      <c r="B79" s="13">
        <v>1400</v>
      </c>
      <c r="C79" s="14"/>
      <c r="D79" s="15">
        <f t="shared" si="5"/>
        <v>2</v>
      </c>
      <c r="E79" s="79">
        <f>+'[1]2012'!E20-'2012 felte_dyr'!E20</f>
        <v>0</v>
      </c>
      <c r="F79" s="79">
        <f>+'[1]2012'!F20-'2012 felte_dyr'!F20</f>
        <v>0</v>
      </c>
      <c r="G79" s="79">
        <f>+'[1]2012'!G20-'2012 felte_dyr'!G20</f>
        <v>0</v>
      </c>
      <c r="H79" s="79">
        <f>+'[1]2012'!H20-'2012 felte_dyr'!H20</f>
        <v>0</v>
      </c>
      <c r="I79" s="79">
        <f>+'[1]2012'!I20-'2012 felte_dyr'!I20</f>
        <v>0</v>
      </c>
      <c r="J79" s="17">
        <f t="shared" si="6"/>
        <v>0</v>
      </c>
      <c r="K79" s="18">
        <f t="shared" si="7"/>
        <v>0</v>
      </c>
    </row>
    <row r="80" spans="1:11" ht="12.75">
      <c r="A80" s="12" t="s">
        <v>33</v>
      </c>
      <c r="B80" s="13">
        <f>195+137+73+74+152+238+113+55+107+1150</f>
        <v>2294</v>
      </c>
      <c r="C80" s="14"/>
      <c r="D80" s="15">
        <f t="shared" si="5"/>
        <v>2</v>
      </c>
      <c r="E80" s="79">
        <f>+'[1]2012'!E21-'2012 felte_dyr'!E21</f>
        <v>0</v>
      </c>
      <c r="F80" s="79">
        <f>+'[1]2012'!F21-'2012 felte_dyr'!F21</f>
        <v>0</v>
      </c>
      <c r="G80" s="79">
        <f>+'[1]2012'!G21-'2012 felte_dyr'!G21</f>
        <v>1</v>
      </c>
      <c r="H80" s="79">
        <f>+'[1]2012'!H21-'2012 felte_dyr'!H21</f>
        <v>0</v>
      </c>
      <c r="I80" s="79">
        <f>+'[1]2012'!I21-'2012 felte_dyr'!I21</f>
        <v>0</v>
      </c>
      <c r="J80" s="17">
        <f t="shared" si="6"/>
        <v>1</v>
      </c>
      <c r="K80" s="18">
        <f t="shared" si="7"/>
        <v>1</v>
      </c>
    </row>
    <row r="81" spans="1:11" ht="12.75">
      <c r="A81" s="12" t="s">
        <v>34</v>
      </c>
      <c r="B81" s="13">
        <v>2100</v>
      </c>
      <c r="C81" s="14"/>
      <c r="D81" s="15">
        <f t="shared" si="5"/>
        <v>2</v>
      </c>
      <c r="E81" s="79">
        <f>+'[1]2012'!E22-'2012 felte_dyr'!E22</f>
        <v>0</v>
      </c>
      <c r="F81" s="79">
        <f>+'[1]2012'!F22-'2012 felte_dyr'!F22</f>
        <v>0</v>
      </c>
      <c r="G81" s="79">
        <f>+'[1]2012'!G22-'2012 felte_dyr'!G22</f>
        <v>1</v>
      </c>
      <c r="H81" s="79">
        <f>+'[1]2012'!H22-'2012 felte_dyr'!H22</f>
        <v>0</v>
      </c>
      <c r="I81" s="79">
        <f>+'[1]2012'!I22-'2012 felte_dyr'!I22</f>
        <v>1</v>
      </c>
      <c r="J81" s="17">
        <f t="shared" si="6"/>
        <v>2</v>
      </c>
      <c r="K81" s="18">
        <f t="shared" si="7"/>
        <v>2</v>
      </c>
    </row>
    <row r="82" spans="1:11" ht="12.75">
      <c r="A82" s="12" t="s">
        <v>35</v>
      </c>
      <c r="B82" s="13">
        <f>3221+382</f>
        <v>3603</v>
      </c>
      <c r="C82" s="14"/>
      <c r="D82" s="15">
        <f t="shared" si="5"/>
        <v>5</v>
      </c>
      <c r="E82" s="79">
        <f>+'[1]2012'!E23-'2012 felte_dyr'!E23</f>
        <v>1</v>
      </c>
      <c r="F82" s="79">
        <f>+'[1]2012'!F23-'2012 felte_dyr'!F23</f>
        <v>1</v>
      </c>
      <c r="G82" s="79">
        <f>+'[1]2012'!G23-'2012 felte_dyr'!G23</f>
        <v>0</v>
      </c>
      <c r="H82" s="79">
        <f>+'[1]2012'!H23-'2012 felte_dyr'!H23</f>
        <v>1</v>
      </c>
      <c r="I82" s="79">
        <f>+'[1]2012'!I23-'2012 felte_dyr'!I23</f>
        <v>-1</v>
      </c>
      <c r="J82" s="17">
        <f t="shared" si="6"/>
        <v>2</v>
      </c>
      <c r="K82" s="18">
        <f t="shared" si="7"/>
        <v>2</v>
      </c>
    </row>
    <row r="83" spans="1:11" ht="12.75">
      <c r="A83" s="12" t="s">
        <v>36</v>
      </c>
      <c r="B83" s="13">
        <v>1770</v>
      </c>
      <c r="C83" s="14"/>
      <c r="D83" s="15">
        <f t="shared" si="5"/>
        <v>1</v>
      </c>
      <c r="E83" s="79">
        <f>+'[1]2012'!E24-'2012 felte_dyr'!E24</f>
        <v>0</v>
      </c>
      <c r="F83" s="79">
        <f>+'[1]2012'!F24-'2012 felte_dyr'!F24</f>
        <v>0</v>
      </c>
      <c r="G83" s="79">
        <f>+'[1]2012'!G24-'2012 felte_dyr'!G24</f>
        <v>0</v>
      </c>
      <c r="H83" s="79">
        <f>+'[1]2012'!H24-'2012 felte_dyr'!H24</f>
        <v>0</v>
      </c>
      <c r="I83" s="79">
        <f>+'[1]2012'!I24-'2012 felte_dyr'!I24</f>
        <v>0</v>
      </c>
      <c r="J83" s="17">
        <f t="shared" si="6"/>
        <v>0</v>
      </c>
      <c r="K83" s="18">
        <f t="shared" si="7"/>
        <v>0</v>
      </c>
    </row>
    <row r="84" spans="1:11" ht="12.75">
      <c r="A84" s="29" t="s">
        <v>37</v>
      </c>
      <c r="B84" s="13">
        <f>1811+85.3</f>
        <v>1896.3</v>
      </c>
      <c r="C84" s="30"/>
      <c r="D84" s="15">
        <f t="shared" si="5"/>
        <v>2</v>
      </c>
      <c r="E84" s="79">
        <f>+'[1]2012'!E25-'2012 felte_dyr'!E25</f>
        <v>0</v>
      </c>
      <c r="F84" s="79">
        <f>+'[1]2012'!F25-'2012 felte_dyr'!F25</f>
        <v>0</v>
      </c>
      <c r="G84" s="79">
        <f>+'[1]2012'!G25-'2012 felte_dyr'!G25</f>
        <v>0</v>
      </c>
      <c r="H84" s="79">
        <f>+'[1]2012'!H25-'2012 felte_dyr'!H25</f>
        <v>0</v>
      </c>
      <c r="I84" s="79">
        <f>+'[1]2012'!I25-'2012 felte_dyr'!I25</f>
        <v>0</v>
      </c>
      <c r="J84" s="17">
        <f t="shared" si="6"/>
        <v>0</v>
      </c>
      <c r="K84" s="18">
        <f t="shared" si="7"/>
        <v>0</v>
      </c>
    </row>
    <row r="85" spans="1:11" ht="12.75">
      <c r="A85" s="32" t="s">
        <v>38</v>
      </c>
      <c r="B85" s="13">
        <f>1494+120</f>
        <v>1614</v>
      </c>
      <c r="C85" s="13"/>
      <c r="D85" s="15">
        <f t="shared" si="5"/>
        <v>3</v>
      </c>
      <c r="E85" s="79">
        <f>+'[1]2012'!E26-'2012 felte_dyr'!E26</f>
        <v>0</v>
      </c>
      <c r="F85" s="79">
        <f>+'[1]2012'!F26-'2012 felte_dyr'!F26</f>
        <v>0</v>
      </c>
      <c r="G85" s="79">
        <f>+'[1]2012'!G26-'2012 felte_dyr'!G26</f>
        <v>0</v>
      </c>
      <c r="H85" s="79">
        <f>+'[1]2012'!H26-'2012 felte_dyr'!H26</f>
        <v>-1</v>
      </c>
      <c r="I85" s="79">
        <f>+'[1]2012'!I26-'2012 felte_dyr'!I26</f>
        <v>1</v>
      </c>
      <c r="J85" s="17">
        <f t="shared" si="6"/>
        <v>0</v>
      </c>
      <c r="K85" s="18">
        <f t="shared" si="7"/>
        <v>0</v>
      </c>
    </row>
    <row r="86" spans="1:11" ht="12.75">
      <c r="A86" s="32" t="s">
        <v>39</v>
      </c>
      <c r="B86" s="13">
        <v>3182</v>
      </c>
      <c r="C86" s="13"/>
      <c r="D86" s="15">
        <f t="shared" si="5"/>
        <v>2</v>
      </c>
      <c r="E86" s="79">
        <f>+'[1]2012'!E27-'2012 felte_dyr'!E27</f>
        <v>0</v>
      </c>
      <c r="F86" s="79">
        <f>+'[1]2012'!F27-'2012 felte_dyr'!F27</f>
        <v>0</v>
      </c>
      <c r="G86" s="79">
        <f>+'[1]2012'!G27-'2012 felte_dyr'!G27</f>
        <v>0</v>
      </c>
      <c r="H86" s="79">
        <f>+'[1]2012'!H27-'2012 felte_dyr'!H27</f>
        <v>1</v>
      </c>
      <c r="I86" s="79">
        <f>+'[1]2012'!I27-'2012 felte_dyr'!I27</f>
        <v>0</v>
      </c>
      <c r="J86" s="17">
        <f t="shared" si="6"/>
        <v>1</v>
      </c>
      <c r="K86" s="18">
        <f t="shared" si="7"/>
        <v>1</v>
      </c>
    </row>
    <row r="87" spans="1:11" ht="12.75">
      <c r="A87" s="32" t="s">
        <v>40</v>
      </c>
      <c r="B87" s="13"/>
      <c r="C87" s="13"/>
      <c r="D87" s="36">
        <v>6</v>
      </c>
      <c r="E87" s="79">
        <f>+'[1]2012'!E28-'2012 felte_dyr'!E28</f>
        <v>0</v>
      </c>
      <c r="F87" s="79">
        <f>+'[1]2012'!F28-'2012 felte_dyr'!F28</f>
        <v>0</v>
      </c>
      <c r="G87" s="79">
        <f>+'[1]2012'!G28-'2012 felte_dyr'!G28</f>
        <v>0</v>
      </c>
      <c r="H87" s="79">
        <f>+'[1]2012'!H28-'2012 felte_dyr'!H28</f>
        <v>1</v>
      </c>
      <c r="I87" s="79">
        <f>+'[1]2012'!I28-'2012 felte_dyr'!I28</f>
        <v>0</v>
      </c>
      <c r="J87" s="17">
        <f t="shared" si="6"/>
        <v>1</v>
      </c>
      <c r="K87" s="18">
        <f t="shared" si="7"/>
        <v>1</v>
      </c>
    </row>
    <row r="88" spans="1:11" ht="12.75">
      <c r="A88" s="37" t="s">
        <v>41</v>
      </c>
      <c r="B88" s="38">
        <f>SUM(B62:B86)</f>
        <v>78185.3</v>
      </c>
      <c r="C88" s="38">
        <f>SUM(C62:C85)</f>
        <v>0</v>
      </c>
      <c r="D88" s="39">
        <f aca="true" t="shared" si="8" ref="D88:K88">SUM(D62:D87)</f>
        <v>84</v>
      </c>
      <c r="E88" s="40">
        <f t="shared" si="8"/>
        <v>5</v>
      </c>
      <c r="F88" s="40">
        <f t="shared" si="8"/>
        <v>5</v>
      </c>
      <c r="G88" s="40">
        <f t="shared" si="8"/>
        <v>-1</v>
      </c>
      <c r="H88" s="40">
        <f t="shared" si="8"/>
        <v>6</v>
      </c>
      <c r="I88" s="40">
        <f t="shared" si="8"/>
        <v>3</v>
      </c>
      <c r="J88" s="17">
        <f t="shared" si="8"/>
        <v>18</v>
      </c>
      <c r="K88" s="41">
        <f t="shared" si="8"/>
        <v>18</v>
      </c>
    </row>
    <row r="89" spans="1:9" ht="12.75">
      <c r="A89" s="80" t="s">
        <v>66</v>
      </c>
      <c r="B89" s="42"/>
      <c r="C89" s="42"/>
      <c r="D89" s="43">
        <f>SUM(E89:I89)</f>
        <v>57</v>
      </c>
      <c r="E89" s="44">
        <f>+E42</f>
        <v>11</v>
      </c>
      <c r="F89" s="44">
        <f>+F42</f>
        <v>10</v>
      </c>
      <c r="G89" s="44">
        <f>+G42</f>
        <v>13</v>
      </c>
      <c r="H89" s="44">
        <f>+H42</f>
        <v>11</v>
      </c>
      <c r="I89" s="44">
        <f>+I42</f>
        <v>12</v>
      </c>
    </row>
    <row r="90" spans="1:9" ht="12.75">
      <c r="A90" s="80" t="s">
        <v>67</v>
      </c>
      <c r="D90">
        <f>SUM(E90:I90)</f>
        <v>75</v>
      </c>
      <c r="E90">
        <f>SUM(E88:E89)</f>
        <v>16</v>
      </c>
      <c r="F90">
        <f>SUM(F88:F89)</f>
        <v>15</v>
      </c>
      <c r="G90">
        <f>SUM(G88:G89)</f>
        <v>12</v>
      </c>
      <c r="H90">
        <f>SUM(H88:H89)</f>
        <v>17</v>
      </c>
      <c r="I90">
        <f>SUM(I88:I89)</f>
        <v>15</v>
      </c>
    </row>
    <row r="91" spans="1:9" ht="12.75">
      <c r="A91" s="42" t="s">
        <v>68</v>
      </c>
      <c r="D91" s="20">
        <f aca="true" t="shared" si="9" ref="D91:I91">+D31</f>
        <v>79</v>
      </c>
      <c r="E91" s="20">
        <f t="shared" si="9"/>
        <v>17.38</v>
      </c>
      <c r="F91" s="20">
        <f t="shared" si="9"/>
        <v>13.825</v>
      </c>
      <c r="G91" s="20">
        <f t="shared" si="9"/>
        <v>13.825</v>
      </c>
      <c r="H91" s="20">
        <f t="shared" si="9"/>
        <v>17.38</v>
      </c>
      <c r="I91" s="20">
        <f t="shared" si="9"/>
        <v>16.59</v>
      </c>
    </row>
    <row r="92" spans="1:9" ht="12.75">
      <c r="A92" s="80" t="s">
        <v>69</v>
      </c>
      <c r="E92" s="81">
        <f>+E91-E90</f>
        <v>1.379999999999999</v>
      </c>
      <c r="F92" s="81">
        <f>+F91-F90</f>
        <v>-1.1750000000000007</v>
      </c>
      <c r="G92" s="81">
        <f>+G91-G90</f>
        <v>1.8249999999999993</v>
      </c>
      <c r="H92" s="81">
        <f>+H91-H90</f>
        <v>0.379999999999999</v>
      </c>
      <c r="I92" s="81">
        <f>+I91-I90</f>
        <v>1.5899999999999999</v>
      </c>
    </row>
    <row r="93" spans="1:9" ht="12.75">
      <c r="A93" s="80" t="s">
        <v>70</v>
      </c>
      <c r="E93" s="46">
        <f>+'[1]Felte_dyr samlet 2011-2015'!E49</f>
        <v>0.18285714285714286</v>
      </c>
      <c r="F93" s="46">
        <f>+'[1]Felte_dyr samlet 2011-2015'!F49</f>
        <v>0.2</v>
      </c>
      <c r="G93" s="46">
        <f>+'[1]Felte_dyr samlet 2011-2015'!G49</f>
        <v>0.2</v>
      </c>
      <c r="H93" s="46">
        <f>+'[1]Felte_dyr samlet 2011-2015'!H49</f>
        <v>0.19428571428571428</v>
      </c>
      <c r="I93" s="46">
        <f>+'[1]Felte_dyr samlet 2011-2015'!I49</f>
        <v>0.22285714285714286</v>
      </c>
    </row>
    <row r="94" spans="1:9" ht="12.75">
      <c r="A94" s="82" t="s">
        <v>71</v>
      </c>
      <c r="B94" s="83"/>
      <c r="C94" s="83"/>
      <c r="D94" s="83"/>
      <c r="E94" s="84">
        <f>+D34</f>
        <v>0.22</v>
      </c>
      <c r="F94" s="84">
        <f>+D35</f>
        <v>0.175</v>
      </c>
      <c r="G94" s="84">
        <f>+D36</f>
        <v>0.175</v>
      </c>
      <c r="H94" s="84">
        <f>+D37</f>
        <v>0.22</v>
      </c>
      <c r="I94" s="84">
        <f>+D38</f>
        <v>0.21</v>
      </c>
    </row>
  </sheetData>
  <sheetProtection/>
  <mergeCells count="6">
    <mergeCell ref="A1:A2"/>
    <mergeCell ref="D1:D2"/>
    <mergeCell ref="E1:E2"/>
    <mergeCell ref="A60:A61"/>
    <mergeCell ref="D60:D61"/>
    <mergeCell ref="E60:E6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 eiendom Invest ldt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Kåre Torsvik</dc:creator>
  <cp:keywords/>
  <dc:description/>
  <cp:lastModifiedBy>Kåre Torsvik</cp:lastModifiedBy>
  <dcterms:created xsi:type="dcterms:W3CDTF">2014-08-31T16:26:43Z</dcterms:created>
  <dcterms:modified xsi:type="dcterms:W3CDTF">2014-08-31T16:27:00Z</dcterms:modified>
  <cp:category/>
  <cp:version/>
  <cp:contentType/>
  <cp:contentStatus/>
</cp:coreProperties>
</file>