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17\"/>
    </mc:Choice>
  </mc:AlternateContent>
  <bookViews>
    <workbookView xWindow="0" yWindow="0" windowWidth="28800" windowHeight="12210"/>
  </bookViews>
  <sheets>
    <sheet name="2017_felte_dy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I94" i="1"/>
  <c r="H94" i="1"/>
  <c r="H95" i="1" s="1"/>
  <c r="G94" i="1"/>
  <c r="F94" i="1"/>
  <c r="F95" i="1" s="1"/>
  <c r="E94" i="1"/>
  <c r="E95" i="1" s="1"/>
  <c r="I93" i="1"/>
  <c r="I95" i="1" s="1"/>
  <c r="H93" i="1"/>
  <c r="G93" i="1"/>
  <c r="F93" i="1"/>
  <c r="E93" i="1"/>
  <c r="C88" i="1"/>
  <c r="I87" i="1"/>
  <c r="H87" i="1"/>
  <c r="G87" i="1"/>
  <c r="F87" i="1"/>
  <c r="E87" i="1"/>
  <c r="J87" i="1" s="1"/>
  <c r="K87" i="1" s="1"/>
  <c r="D87" i="1"/>
  <c r="I86" i="1"/>
  <c r="H86" i="1"/>
  <c r="G86" i="1"/>
  <c r="F86" i="1"/>
  <c r="E86" i="1"/>
  <c r="J86" i="1" s="1"/>
  <c r="K86" i="1" s="1"/>
  <c r="D86" i="1"/>
  <c r="I85" i="1"/>
  <c r="H85" i="1"/>
  <c r="G85" i="1"/>
  <c r="E85" i="1"/>
  <c r="B85" i="1"/>
  <c r="I84" i="1"/>
  <c r="H84" i="1"/>
  <c r="G84" i="1"/>
  <c r="F84" i="1"/>
  <c r="J84" i="1" s="1"/>
  <c r="K84" i="1" s="1"/>
  <c r="E84" i="1"/>
  <c r="B84" i="1"/>
  <c r="I83" i="1"/>
  <c r="H83" i="1"/>
  <c r="G83" i="1"/>
  <c r="J83" i="1" s="1"/>
  <c r="K83" i="1" s="1"/>
  <c r="F83" i="1"/>
  <c r="E83" i="1"/>
  <c r="D83" i="1"/>
  <c r="I82" i="1"/>
  <c r="H82" i="1"/>
  <c r="G82" i="1"/>
  <c r="J82" i="1" s="1"/>
  <c r="K82" i="1" s="1"/>
  <c r="F82" i="1"/>
  <c r="E82" i="1"/>
  <c r="D82" i="1"/>
  <c r="B82" i="1"/>
  <c r="I81" i="1"/>
  <c r="H81" i="1"/>
  <c r="G81" i="1"/>
  <c r="F81" i="1"/>
  <c r="E81" i="1"/>
  <c r="J81" i="1" s="1"/>
  <c r="K81" i="1" s="1"/>
  <c r="I80" i="1"/>
  <c r="H80" i="1"/>
  <c r="G80" i="1"/>
  <c r="F80" i="1"/>
  <c r="E80" i="1"/>
  <c r="J80" i="1" s="1"/>
  <c r="K80" i="1" s="1"/>
  <c r="D80" i="1"/>
  <c r="B80" i="1"/>
  <c r="I79" i="1"/>
  <c r="H79" i="1"/>
  <c r="G79" i="1"/>
  <c r="F79" i="1"/>
  <c r="E79" i="1"/>
  <c r="J79" i="1" s="1"/>
  <c r="K79" i="1" s="1"/>
  <c r="D79" i="1"/>
  <c r="I78" i="1"/>
  <c r="H78" i="1"/>
  <c r="G78" i="1"/>
  <c r="F78" i="1"/>
  <c r="E78" i="1"/>
  <c r="J78" i="1" s="1"/>
  <c r="K78" i="1" s="1"/>
  <c r="D78" i="1"/>
  <c r="I77" i="1"/>
  <c r="H77" i="1"/>
  <c r="G77" i="1"/>
  <c r="F77" i="1"/>
  <c r="E77" i="1"/>
  <c r="J77" i="1" s="1"/>
  <c r="K77" i="1" s="1"/>
  <c r="D77" i="1"/>
  <c r="I76" i="1"/>
  <c r="H76" i="1"/>
  <c r="G76" i="1"/>
  <c r="F76" i="1"/>
  <c r="E76" i="1"/>
  <c r="J76" i="1" s="1"/>
  <c r="K76" i="1" s="1"/>
  <c r="D76" i="1"/>
  <c r="I75" i="1"/>
  <c r="H75" i="1"/>
  <c r="G75" i="1"/>
  <c r="F75" i="1"/>
  <c r="E75" i="1"/>
  <c r="J75" i="1" s="1"/>
  <c r="K75" i="1" s="1"/>
  <c r="D75" i="1"/>
  <c r="I74" i="1"/>
  <c r="H74" i="1"/>
  <c r="G74" i="1"/>
  <c r="F74" i="1"/>
  <c r="E74" i="1"/>
  <c r="J74" i="1" s="1"/>
  <c r="K74" i="1" s="1"/>
  <c r="I73" i="1"/>
  <c r="H73" i="1"/>
  <c r="G73" i="1"/>
  <c r="F73" i="1"/>
  <c r="E73" i="1"/>
  <c r="J73" i="1" s="1"/>
  <c r="K73" i="1" s="1"/>
  <c r="D73" i="1"/>
  <c r="B73" i="1"/>
  <c r="J72" i="1"/>
  <c r="K72" i="1" s="1"/>
  <c r="I72" i="1"/>
  <c r="H72" i="1"/>
  <c r="G72" i="1"/>
  <c r="F72" i="1"/>
  <c r="E72" i="1"/>
  <c r="J71" i="1"/>
  <c r="K71" i="1" s="1"/>
  <c r="I71" i="1"/>
  <c r="H71" i="1"/>
  <c r="G71" i="1"/>
  <c r="F71" i="1"/>
  <c r="E71" i="1"/>
  <c r="B71" i="1"/>
  <c r="I70" i="1"/>
  <c r="H70" i="1"/>
  <c r="G70" i="1"/>
  <c r="F70" i="1"/>
  <c r="J70" i="1" s="1"/>
  <c r="K70" i="1" s="1"/>
  <c r="E70" i="1"/>
  <c r="I69" i="1"/>
  <c r="H69" i="1"/>
  <c r="G69" i="1"/>
  <c r="F69" i="1"/>
  <c r="J69" i="1" s="1"/>
  <c r="K69" i="1" s="1"/>
  <c r="E69" i="1"/>
  <c r="B69" i="1"/>
  <c r="I68" i="1"/>
  <c r="H68" i="1"/>
  <c r="G68" i="1"/>
  <c r="J68" i="1" s="1"/>
  <c r="K68" i="1" s="1"/>
  <c r="F68" i="1"/>
  <c r="E68" i="1"/>
  <c r="D68" i="1"/>
  <c r="B68" i="1"/>
  <c r="I67" i="1"/>
  <c r="H67" i="1"/>
  <c r="G67" i="1"/>
  <c r="F67" i="1"/>
  <c r="E67" i="1"/>
  <c r="J67" i="1" s="1"/>
  <c r="K67" i="1" s="1"/>
  <c r="D67" i="1"/>
  <c r="B67" i="1"/>
  <c r="B88" i="1" s="1"/>
  <c r="I66" i="1"/>
  <c r="H66" i="1"/>
  <c r="G66" i="1"/>
  <c r="F66" i="1"/>
  <c r="J66" i="1" s="1"/>
  <c r="K66" i="1" s="1"/>
  <c r="E66" i="1"/>
  <c r="D66" i="1"/>
  <c r="I65" i="1"/>
  <c r="H65" i="1"/>
  <c r="G65" i="1"/>
  <c r="F65" i="1"/>
  <c r="J65" i="1" s="1"/>
  <c r="K65" i="1" s="1"/>
  <c r="E65" i="1"/>
  <c r="D65" i="1"/>
  <c r="I64" i="1"/>
  <c r="H64" i="1"/>
  <c r="G64" i="1"/>
  <c r="F64" i="1"/>
  <c r="J64" i="1" s="1"/>
  <c r="K64" i="1" s="1"/>
  <c r="E64" i="1"/>
  <c r="D64" i="1"/>
  <c r="I63" i="1"/>
  <c r="H63" i="1"/>
  <c r="G63" i="1"/>
  <c r="F63" i="1"/>
  <c r="J63" i="1" s="1"/>
  <c r="K63" i="1" s="1"/>
  <c r="E63" i="1"/>
  <c r="D63" i="1"/>
  <c r="F62" i="1"/>
  <c r="L60" i="1"/>
  <c r="J45" i="1"/>
  <c r="J44" i="1"/>
  <c r="J43" i="1"/>
  <c r="I41" i="1"/>
  <c r="H41" i="1"/>
  <c r="G41" i="1"/>
  <c r="F41" i="1"/>
  <c r="E41" i="1"/>
  <c r="I40" i="1"/>
  <c r="H40" i="1"/>
  <c r="G40" i="1"/>
  <c r="F40" i="1"/>
  <c r="E40" i="1"/>
  <c r="G38" i="1"/>
  <c r="F38" i="1"/>
  <c r="G37" i="1"/>
  <c r="F37" i="1"/>
  <c r="F36" i="1"/>
  <c r="G30" i="1" s="1"/>
  <c r="F35" i="1"/>
  <c r="F39" i="1" s="1"/>
  <c r="G34" i="1"/>
  <c r="F34" i="1"/>
  <c r="I30" i="1"/>
  <c r="H30" i="1"/>
  <c r="E30" i="1"/>
  <c r="F29" i="1"/>
  <c r="F42" i="1" s="1"/>
  <c r="C29" i="1"/>
  <c r="K28" i="1"/>
  <c r="J28" i="1"/>
  <c r="J27" i="1"/>
  <c r="Q26" i="1"/>
  <c r="L26" i="1"/>
  <c r="K26" i="1"/>
  <c r="J26" i="1"/>
  <c r="F26" i="1"/>
  <c r="F85" i="1" s="1"/>
  <c r="D26" i="1"/>
  <c r="D85" i="1" s="1"/>
  <c r="K25" i="1"/>
  <c r="L25" i="1" s="1"/>
  <c r="J25" i="1"/>
  <c r="Q25" i="1" s="1"/>
  <c r="D25" i="1"/>
  <c r="D84" i="1" s="1"/>
  <c r="B25" i="1"/>
  <c r="J24" i="1"/>
  <c r="Q24" i="1" s="1"/>
  <c r="Q23" i="1"/>
  <c r="L23" i="1"/>
  <c r="K23" i="1"/>
  <c r="J23" i="1"/>
  <c r="B23" i="1"/>
  <c r="J22" i="1"/>
  <c r="K22" i="1" s="1"/>
  <c r="D22" i="1"/>
  <c r="D81" i="1" s="1"/>
  <c r="J21" i="1"/>
  <c r="B21" i="1"/>
  <c r="L20" i="1"/>
  <c r="K20" i="1"/>
  <c r="J20" i="1"/>
  <c r="Q20" i="1" s="1"/>
  <c r="K19" i="1"/>
  <c r="L19" i="1" s="1"/>
  <c r="J19" i="1"/>
  <c r="Q19" i="1" s="1"/>
  <c r="L18" i="1"/>
  <c r="K18" i="1"/>
  <c r="J18" i="1"/>
  <c r="Q18" i="1" s="1"/>
  <c r="K17" i="1"/>
  <c r="L17" i="1" s="1"/>
  <c r="J17" i="1"/>
  <c r="Q17" i="1" s="1"/>
  <c r="L16" i="1"/>
  <c r="K16" i="1"/>
  <c r="J16" i="1"/>
  <c r="Q16" i="1" s="1"/>
  <c r="K15" i="1"/>
  <c r="L15" i="1" s="1"/>
  <c r="J15" i="1"/>
  <c r="Q15" i="1" s="1"/>
  <c r="D15" i="1"/>
  <c r="D74" i="1" s="1"/>
  <c r="Q14" i="1"/>
  <c r="L14" i="1"/>
  <c r="K14" i="1"/>
  <c r="J14" i="1"/>
  <c r="J13" i="1"/>
  <c r="D13" i="1"/>
  <c r="D72" i="1" s="1"/>
  <c r="Q12" i="1"/>
  <c r="L12" i="1"/>
  <c r="K12" i="1"/>
  <c r="J12" i="1"/>
  <c r="D12" i="1"/>
  <c r="D71" i="1" s="1"/>
  <c r="B12" i="1"/>
  <c r="L11" i="1"/>
  <c r="K11" i="1"/>
  <c r="J11" i="1"/>
  <c r="Q11" i="1" s="1"/>
  <c r="D11" i="1"/>
  <c r="D70" i="1" s="1"/>
  <c r="J10" i="1"/>
  <c r="D10" i="1"/>
  <c r="D69" i="1" s="1"/>
  <c r="B10" i="1"/>
  <c r="B29" i="1" s="1"/>
  <c r="J9" i="1"/>
  <c r="Q9" i="1" s="1"/>
  <c r="B9" i="1"/>
  <c r="L8" i="1"/>
  <c r="K8" i="1"/>
  <c r="J8" i="1"/>
  <c r="Q8" i="1" s="1"/>
  <c r="B8" i="1"/>
  <c r="J7" i="1"/>
  <c r="Q6" i="1"/>
  <c r="L6" i="1"/>
  <c r="K6" i="1"/>
  <c r="J6" i="1"/>
  <c r="J5" i="1"/>
  <c r="Q4" i="1"/>
  <c r="L4" i="1"/>
  <c r="K4" i="1"/>
  <c r="J4" i="1"/>
  <c r="I3" i="1"/>
  <c r="I62" i="1" s="1"/>
  <c r="I88" i="1" s="1"/>
  <c r="H3" i="1"/>
  <c r="H62" i="1" s="1"/>
  <c r="H88" i="1" s="1"/>
  <c r="G3" i="1"/>
  <c r="J3" i="1" s="1"/>
  <c r="F3" i="1"/>
  <c r="E3" i="1"/>
  <c r="E62" i="1" s="1"/>
  <c r="D3" i="1"/>
  <c r="D62" i="1" s="1"/>
  <c r="D88" i="1" l="1"/>
  <c r="F46" i="1"/>
  <c r="F89" i="1"/>
  <c r="J29" i="1"/>
  <c r="Q3" i="1"/>
  <c r="K3" i="1"/>
  <c r="F88" i="1"/>
  <c r="E88" i="1"/>
  <c r="Q13" i="1"/>
  <c r="Q22" i="1"/>
  <c r="L22" i="1"/>
  <c r="J85" i="1"/>
  <c r="K85" i="1" s="1"/>
  <c r="K5" i="1"/>
  <c r="L5" i="1" s="1"/>
  <c r="K7" i="1"/>
  <c r="L7" i="1" s="1"/>
  <c r="K10" i="1"/>
  <c r="L10" i="1" s="1"/>
  <c r="K13" i="1"/>
  <c r="L13" i="1" s="1"/>
  <c r="K24" i="1"/>
  <c r="L24" i="1" s="1"/>
  <c r="K27" i="1"/>
  <c r="L27" i="1" s="1"/>
  <c r="E29" i="1"/>
  <c r="G35" i="1"/>
  <c r="G39" i="1" s="1"/>
  <c r="K9" i="1"/>
  <c r="L9" i="1" s="1"/>
  <c r="K21" i="1"/>
  <c r="L21" i="1" s="1"/>
  <c r="G29" i="1"/>
  <c r="G42" i="1" s="1"/>
  <c r="G36" i="1"/>
  <c r="G62" i="1"/>
  <c r="G88" i="1" s="1"/>
  <c r="H29" i="1"/>
  <c r="F30" i="1"/>
  <c r="D30" i="1" s="1"/>
  <c r="J41" i="1"/>
  <c r="I29" i="1"/>
  <c r="I42" i="1" s="1"/>
  <c r="D32" i="1"/>
  <c r="D29" i="1"/>
  <c r="D31" i="1" s="1"/>
  <c r="Q29" i="1" l="1"/>
  <c r="I89" i="1"/>
  <c r="I90" i="1" s="1"/>
  <c r="I46" i="1"/>
  <c r="Q7" i="1"/>
  <c r="K32" i="1"/>
  <c r="J32" i="1"/>
  <c r="L33" i="1"/>
  <c r="E42" i="1"/>
  <c r="K33" i="1"/>
  <c r="N33" i="1" s="1"/>
  <c r="J33" i="1"/>
  <c r="H42" i="1"/>
  <c r="L32" i="1"/>
  <c r="Q27" i="1"/>
  <c r="J62" i="1"/>
  <c r="Q21" i="1"/>
  <c r="F90" i="1"/>
  <c r="Q5" i="1"/>
  <c r="F31" i="1"/>
  <c r="F91" i="1" s="1"/>
  <c r="D91" i="1"/>
  <c r="I31" i="1"/>
  <c r="I91" i="1" s="1"/>
  <c r="H31" i="1"/>
  <c r="H91" i="1" s="1"/>
  <c r="G31" i="1"/>
  <c r="G91" i="1" s="1"/>
  <c r="E31" i="1"/>
  <c r="E91" i="1" s="1"/>
  <c r="G46" i="1"/>
  <c r="G89" i="1"/>
  <c r="G90" i="1" s="1"/>
  <c r="K29" i="1"/>
  <c r="L29" i="1" s="1"/>
  <c r="L3" i="1"/>
  <c r="Q10" i="1"/>
  <c r="I92" i="1" l="1"/>
  <c r="M33" i="1"/>
  <c r="K62" i="1"/>
  <c r="K88" i="1" s="1"/>
  <c r="J88" i="1"/>
  <c r="J42" i="1"/>
  <c r="J46" i="1" s="1"/>
  <c r="F47" i="1" s="1"/>
  <c r="F49" i="1" s="1"/>
  <c r="E89" i="1"/>
  <c r="E46" i="1"/>
  <c r="E47" i="1" s="1"/>
  <c r="E49" i="1" s="1"/>
  <c r="F92" i="1"/>
  <c r="L34" i="1"/>
  <c r="M32" i="1"/>
  <c r="M34" i="1" s="1"/>
  <c r="H89" i="1"/>
  <c r="H90" i="1" s="1"/>
  <c r="H92" i="1" s="1"/>
  <c r="H46" i="1"/>
  <c r="K34" i="1"/>
  <c r="N32" i="1"/>
  <c r="N34" i="1" s="1"/>
  <c r="G92" i="1"/>
  <c r="J34" i="1"/>
  <c r="D89" i="1" l="1"/>
  <c r="E90" i="1"/>
  <c r="H47" i="1"/>
  <c r="H49" i="1" s="1"/>
  <c r="G47" i="1"/>
  <c r="G49" i="1" s="1"/>
  <c r="F48" i="1"/>
  <c r="I47" i="1"/>
  <c r="I49" i="1" s="1"/>
  <c r="D90" i="1" l="1"/>
  <c r="E92" i="1"/>
</calcChain>
</file>

<file path=xl/comments1.xml><?xml version="1.0" encoding="utf-8"?>
<comments xmlns="http://schemas.openxmlformats.org/spreadsheetml/2006/main">
  <authors>
    <author>Kåre Torsvik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Tilleggsløyve kolle + kalv 05.10.17 + Tilleggsløyve ungdyr, ho + bukk (6 tagger) 15.10.17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Kalv felt, ho 10.09.17 22 Kg (AF) + Kalv, han felt 19.09.17 25 kg (AF) + kalv, ho felt 15.10.17 19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Ungdyr , ho felt 04.10.17 40 kg (AF) +
Ungdyr, ho felt 04.11.17 46 kg (AF)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Spissbukk felt 02.09.17 47 kg (AF) +
Spissbukk felt 08.09.2017 56 Kg (AF) + Spissbukk felt 10.09.17 43 Kg (AF) + Spissbukk felt 14.09.17 29 Kg (AF)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Kolle felt 19.09.17 50 kg (AF) + kolle felt 08.10.17 53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 xml:space="preserve">Felt bukk 01.09.17 6 tagger? 75 kg + Felt bukk 01.09.17 10 tagger 108 kg (AF) +bukk felt 12.11.17 6 tagger 57 kg (AF)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charset val="1"/>
          </rPr>
          <t>Spissbukk felt 12.09.17 44 kg (ES)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kalv, ho felt 19.10.17 19 kg (EB)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Felt kolle, ungdyr 02.09.17 44 kg (KOK)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Kolle felt 04.09.17 47 kg (KOK)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Bukk felt 18.09.17 68 kg (KOK)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Kalv, ho felt 03.12.17 25 kg (ØP)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Ungdyr, ho felt 18.09.17 52 kg (BF)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Kolle felt 03.12.17 57 kg (ØP)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" authorId="0" shapeId="0">
      <text>
        <r>
          <rPr>
            <b/>
            <sz val="9"/>
            <color indexed="81"/>
            <rFont val="Tahoma"/>
            <charset val="1"/>
          </rPr>
          <t>Bukk felt 20.12.17 76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Tilleggsløyve ungdyr, ho 15.09.17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Ungdyr, ho felt 06.10.17 40 kg (JBB)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Bukk 11 tagger felt 03.09.17 85 kg (JBB)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Tilleggsløyve ungdyr, ho 15.09.17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Felt kolle ungdyr 01.09.2017 38 kg (KOB)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Tilleggsløyve kolle+ kalv 15.10.17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Kalv, ho  Felt 05.10.17 22 kg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Kolle felt 05.10.17 37 kg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 xml:space="preserve">Bukk felt 6 taggger 07.09.2017 62 Kg (NMV)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Tilleggsløyve kolle + kalv 15.10.17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Kalv, han Felt 29.10.17 17,5 Kg (AJF)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Spissbukk felt 27.09.17 44 kg (AJF)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Kolle felt 29.10.17 52 Kg (AJF)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Bukk felt 10 tagger 08.10.17 86 kg (AJF)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Spissbukk felt 06.10.17 ca. 50 kg (EV)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Bukk 6 tagger felt 02.09.17 65 kg (EV)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Tilleggsløyve bukk (inntil 6 tagger) tildelt 25.09.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Kalv, hann felt 24.09.17 21 kg (AIS)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Kolle felt 23.09.17 57 kg (NME)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Bukk 6 tagger felt 29.09.17 60,9 kg (NME)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Spissbukk felt 02.09.17 38 kg (SK)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Spissbukk felt 06.09.17 64,2 kg (HF)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Kolle felt 54 Kg 08.09.17 (HF)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Bukk felt 7 tagger 71 Kg 08.09.17 (HF)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kalv, ho felt 18.10.17 21 kg (KBS)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Kolle felt 04.09.17 57 kg (KBS)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Ungdyr, ho felt 20.09.17 36 Kg (HH)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Tilleggsløyver kolle og kalv tildelt 25.09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Bukk felt 6 tagger 08.09.17 60 Kg (HF)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Spissbukk felt 01.09.17 47 kg (TT)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 shapeId="0">
      <text>
        <r>
          <rPr>
            <sz val="9"/>
            <color indexed="81"/>
            <rFont val="Tahoma"/>
            <family val="2"/>
          </rPr>
          <t xml:space="preserve">Kolle felt 15.09.17 65 kg (TT)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tilleggsløyve ungdyr, ho 15.10.17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kalv han, felt 15.10.17 26 kg (JT)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Ungdyr, ho felt 26.11.17 40? Kg (JT)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Kolle felt 21.09.17 45 Kg (JT)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Tilleggsløyve 25.10.17 ungdyr, ho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Ungdyr, ho felt 24.09.17 43 kg (IL) + Ungdyr, ho felt 26.11.17 39,5 kg (TEK)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Spissbukk felt 23.10.17 52,4 kg (TEK)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Spissbukk felt 19.09.17 41 kg (OV)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<sst xmlns="http://schemas.openxmlformats.org/spreadsheetml/2006/main" count="120" uniqueCount="78">
  <si>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</si>
  <si>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</si>
  <si>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</si>
  <si>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</si>
  <si>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</si>
  <si>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</si>
  <si>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</si>
  <si>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</si>
  <si>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</si>
  <si>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</si>
  <si>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</si>
  <si>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</si>
  <si>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</si>
  <si>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% av kvoten felt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</si>
  <si>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</si>
  <si>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</si>
  <si>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</si>
  <si>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</si>
  <si>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</si>
  <si>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</si>
  <si>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</si>
  <si>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</si>
  <si>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</si>
  <si>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</si>
  <si>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</si>
  <si>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</si>
  <si>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</si>
  <si>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</si>
  <si>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</si>
  <si>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</si>
  <si>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</si>
  <si>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</si>
  <si>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</si>
  <si>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</si>
  <si>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</si>
  <si>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</si>
  <si>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</si>
  <si>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</si>
  <si>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</si>
  <si>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</si>
  <si>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</si>
  <si>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</si>
  <si>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</si>
  <si>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Kjønn tot</t>
  </si>
  <si>
    <t>Kjønn</t>
  </si>
  <si>
    <t>Eldre/yngre</t>
  </si>
  <si>
    <t>Kjønnsfordeling</t>
  </si>
  <si>
    <t>Hodyr</t>
  </si>
  <si>
    <t>Kategori</t>
  </si>
  <si>
    <t>Prosent</t>
  </si>
  <si>
    <t>Tal dyr/året</t>
  </si>
  <si>
    <t>Tal dyr i perioden</t>
  </si>
  <si>
    <t>Hanndyr</t>
  </si>
  <si>
    <t xml:space="preserve"> Kalv                                                                 22  </t>
  </si>
  <si>
    <t>1 ½ år gamle hodyr</t>
  </si>
  <si>
    <t>Justering kalv:</t>
  </si>
  <si>
    <t>1 ½ år gamle hanndyr</t>
  </si>
  <si>
    <t xml:space="preserve">Eldre hodyr (2 ½ år og eldre)                         22          </t>
  </si>
  <si>
    <t>kalv</t>
  </si>
  <si>
    <t>ho</t>
  </si>
  <si>
    <t>han</t>
  </si>
  <si>
    <r>
      <t>Eldre hanndyr (2 ½ år og eldre)</t>
    </r>
    <r>
      <rPr>
        <b/>
        <sz val="10"/>
        <rFont val="Arial"/>
        <family val="1"/>
      </rPr>
      <t xml:space="preserve"> </t>
    </r>
  </si>
  <si>
    <t>Fellingstatistikk med fordeling:</t>
  </si>
  <si>
    <t>%-vis fordeling</t>
  </si>
  <si>
    <t>Samlet ungdyr:</t>
  </si>
  <si>
    <t>Sammenlignet:</t>
  </si>
  <si>
    <t>Gjenstående løyver av tildelt kvote</t>
  </si>
  <si>
    <t>Oppdatert:</t>
  </si>
  <si>
    <t>Gjenstående løyver</t>
  </si>
  <si>
    <t>Eide/Spilde</t>
  </si>
  <si>
    <t>Totalt gjenstående løyver:</t>
  </si>
  <si>
    <t>Felte dyr til nå i 2017:</t>
  </si>
  <si>
    <t>Totalsum felte dyr + tildelte:</t>
  </si>
  <si>
    <t>Fordelingstall for dyr i året</t>
  </si>
  <si>
    <t>Differanse ift årets tildeling::</t>
  </si>
  <si>
    <t>Fordeling av felte dyr i planperioden;</t>
  </si>
  <si>
    <t>Idelafordeling:</t>
  </si>
  <si>
    <t>Differanse i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</si>
</sst>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%"/>
    <numFmt numFmtId="165" formatCode="0.0\ %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2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/>
    <xf numFmtId="0" fontId="4" fillId="0" borderId="5" xfId="0" applyFont="1" applyBorder="1"/>
    <xf numFmtId="0" fontId="5" fillId="3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4" borderId="0" xfId="0" applyFont="1" applyFill="1"/>
    <xf numFmtId="0" fontId="7" fillId="0" borderId="0" xfId="0" applyFont="1" applyFill="1" applyBorder="1" applyAlignment="1">
      <alignment horizontal="center" vertical="top" wrapText="1"/>
    </xf>
    <xf numFmtId="164" fontId="1" fillId="5" borderId="0" xfId="0" applyNumberFormat="1" applyFont="1" applyFill="1"/>
    <xf numFmtId="1" fontId="1" fillId="0" borderId="0" xfId="0" applyNumberFormat="1" applyFont="1"/>
    <xf numFmtId="0" fontId="3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1" fillId="6" borderId="0" xfId="0" applyNumberFormat="1" applyFont="1" applyFill="1"/>
    <xf numFmtId="0" fontId="8" fillId="0" borderId="5" xfId="0" applyFont="1" applyBorder="1" applyAlignment="1">
      <alignment horizontal="center" vertical="top" wrapText="1"/>
    </xf>
    <xf numFmtId="164" fontId="1" fillId="7" borderId="0" xfId="0" applyNumberFormat="1" applyFont="1" applyFill="1"/>
    <xf numFmtId="1" fontId="4" fillId="0" borderId="1" xfId="0" applyNumberFormat="1" applyFont="1" applyBorder="1"/>
    <xf numFmtId="1" fontId="4" fillId="0" borderId="5" xfId="0" applyNumberFormat="1" applyFont="1" applyBorder="1"/>
    <xf numFmtId="164" fontId="1" fillId="8" borderId="0" xfId="0" applyNumberFormat="1" applyFont="1" applyFill="1"/>
    <xf numFmtId="0" fontId="6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8" xfId="0" applyFont="1" applyBorder="1"/>
    <xf numFmtId="0" fontId="5" fillId="3" borderId="8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Border="1"/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1" fillId="0" borderId="0" xfId="0" applyNumberFormat="1" applyFont="1" applyFill="1"/>
    <xf numFmtId="0" fontId="4" fillId="3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3" borderId="3" xfId="0" applyFont="1" applyFill="1" applyBorder="1"/>
    <xf numFmtId="0" fontId="1" fillId="0" borderId="2" xfId="0" applyFont="1" applyBorder="1"/>
    <xf numFmtId="0" fontId="9" fillId="9" borderId="0" xfId="0" applyFont="1" applyFill="1" applyBorder="1" applyAlignment="1">
      <alignment vertical="top" wrapText="1"/>
    </xf>
    <xf numFmtId="0" fontId="1" fillId="9" borderId="0" xfId="0" applyFont="1" applyFill="1"/>
    <xf numFmtId="1" fontId="1" fillId="9" borderId="0" xfId="0" applyNumberFormat="1" applyFont="1" applyFill="1"/>
    <xf numFmtId="0" fontId="1" fillId="0" borderId="0" xfId="0" applyNumberFormat="1" applyFont="1"/>
    <xf numFmtId="164" fontId="1" fillId="0" borderId="0" xfId="0" applyNumberFormat="1" applyFont="1"/>
    <xf numFmtId="0" fontId="10" fillId="10" borderId="9" xfId="0" applyFont="1" applyFill="1" applyBorder="1"/>
    <xf numFmtId="0" fontId="10" fillId="10" borderId="1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1" fillId="10" borderId="0" xfId="0" applyFont="1" applyFill="1" applyBorder="1"/>
    <xf numFmtId="0" fontId="12" fillId="10" borderId="12" xfId="0" applyFont="1" applyFill="1" applyBorder="1"/>
    <xf numFmtId="0" fontId="12" fillId="10" borderId="0" xfId="0" applyFont="1" applyFill="1" applyBorder="1"/>
    <xf numFmtId="165" fontId="1" fillId="0" borderId="0" xfId="0" applyNumberFormat="1" applyFont="1" applyBorder="1"/>
    <xf numFmtId="1" fontId="1" fillId="0" borderId="0" xfId="0" applyNumberFormat="1" applyFont="1" applyBorder="1"/>
    <xf numFmtId="0" fontId="12" fillId="10" borderId="13" xfId="0" applyFont="1" applyFill="1" applyBorder="1"/>
    <xf numFmtId="0" fontId="1" fillId="0" borderId="13" xfId="0" applyFont="1" applyBorder="1"/>
    <xf numFmtId="0" fontId="13" fillId="0" borderId="0" xfId="0" applyFont="1"/>
    <xf numFmtId="0" fontId="12" fillId="10" borderId="0" xfId="0" applyFont="1" applyFill="1"/>
    <xf numFmtId="0" fontId="12" fillId="10" borderId="14" xfId="0" applyFont="1" applyFill="1" applyBorder="1"/>
    <xf numFmtId="0" fontId="12" fillId="10" borderId="15" xfId="0" applyFont="1" applyFill="1" applyBorder="1"/>
    <xf numFmtId="165" fontId="1" fillId="0" borderId="15" xfId="0" applyNumberFormat="1" applyFont="1" applyBorder="1"/>
    <xf numFmtId="0" fontId="15" fillId="10" borderId="15" xfId="0" applyFont="1" applyFill="1" applyBorder="1"/>
    <xf numFmtId="1" fontId="1" fillId="0" borderId="15" xfId="0" applyNumberFormat="1" applyFont="1" applyBorder="1"/>
    <xf numFmtId="0" fontId="15" fillId="10" borderId="16" xfId="0" applyFont="1" applyFill="1" applyBorder="1"/>
    <xf numFmtId="0" fontId="16" fillId="10" borderId="0" xfId="0" applyFont="1" applyFill="1" applyBorder="1"/>
    <xf numFmtId="0" fontId="1" fillId="0" borderId="1" xfId="0" applyFont="1" applyBorder="1"/>
    <xf numFmtId="0" fontId="17" fillId="0" borderId="1" xfId="0" applyFont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65" fontId="18" fillId="0" borderId="17" xfId="0" applyNumberFormat="1" applyFont="1" applyBorder="1"/>
    <xf numFmtId="165" fontId="18" fillId="0" borderId="18" xfId="0" applyNumberFormat="1" applyFont="1" applyBorder="1"/>
    <xf numFmtId="165" fontId="18" fillId="0" borderId="8" xfId="0" applyNumberFormat="1" applyFont="1" applyBorder="1"/>
    <xf numFmtId="0" fontId="19" fillId="0" borderId="0" xfId="0" applyFont="1"/>
    <xf numFmtId="0" fontId="2" fillId="2" borderId="0" xfId="0" applyFont="1" applyFill="1" applyBorder="1" applyAlignment="1">
      <alignment horizontal="center" vertical="top" wrapText="1"/>
    </xf>
    <xf numFmtId="14" fontId="18" fillId="0" borderId="0" xfId="0" applyNumberFormat="1" applyFont="1"/>
    <xf numFmtId="38" fontId="20" fillId="0" borderId="5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/>
    </xf>
    <xf numFmtId="0" fontId="1" fillId="3" borderId="6" xfId="0" applyFont="1" applyFill="1" applyBorder="1"/>
    <xf numFmtId="0" fontId="21" fillId="0" borderId="1" xfId="0" applyFont="1" applyBorder="1" applyAlignment="1">
      <alignment horizontal="center"/>
    </xf>
    <xf numFmtId="0" fontId="3" fillId="0" borderId="0" xfId="0" applyFont="1" applyFill="1" applyBorder="1"/>
    <xf numFmtId="1" fontId="1" fillId="11" borderId="0" xfId="0" applyNumberFormat="1" applyFont="1" applyFill="1"/>
    <xf numFmtId="0" fontId="3" fillId="12" borderId="0" xfId="0" applyFont="1" applyFill="1" applyBorder="1"/>
    <xf numFmtId="0" fontId="1" fillId="12" borderId="0" xfId="0" applyFont="1" applyFill="1"/>
    <xf numFmtId="165" fontId="1" fillId="12" borderId="0" xfId="0" applyNumberFormat="1" applyFont="1" applyFill="1"/>
    <xf numFmtId="0" fontId="5" fillId="0" borderId="0" xfId="0" applyFont="1" applyFill="1" applyBorder="1"/>
    <xf numFmtId="0" fontId="22" fillId="0" borderId="0" xfId="0" applyFont="1"/>
    <xf numFmtId="10" fontId="2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&#229;re%20orsvik/Documents/Sund%20hjortevald/2017/fordeling%20av%20dyr%202016-2020%20versjo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15 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16_felte_dyr"/>
      <sheetName val="2017_felte_dyr"/>
      <sheetName val="2011_felte_dyr"/>
      <sheetName val="2012 felte_dyr"/>
      <sheetName val="2013 felte_dyr"/>
      <sheetName val="2014 felte_dyr"/>
      <sheetName val="2015 felte_dyr"/>
      <sheetName val="Felte_dyr samlet 2016-2020"/>
      <sheetName val="Felte_dyr samlet 2011-2015"/>
      <sheetName val="2008_felte dyr"/>
      <sheetName val="2009_felte_dyr"/>
      <sheetName val="2010_felte_dyr"/>
      <sheetName val="Felte_dyr samlet"/>
      <sheetName val="Daa pr dyr"/>
      <sheetName val="2008_felte_dyr tidsakse "/>
      <sheetName val="2011_felte_dyr tidsakse "/>
      <sheetName val="2012_felte_dyr tidsakse"/>
      <sheetName val="2013_felte_dyr tidsakse"/>
      <sheetName val="2014_felte_dyr tidsakse"/>
      <sheetName val="2015_felte_dyr tidsakse"/>
      <sheetName val="2016_felte_dyr tidsakse"/>
      <sheetName val="2017_felte_dyr tidsakse"/>
      <sheetName val="2009_felte_dyr tidsakse"/>
      <sheetName val="Fellingsutvikling pr uke 2011"/>
      <sheetName val="2010_felte_dyr tidsakse"/>
      <sheetName val="Fellingsavgifter 09"/>
      <sheetName val="Fellingsavgifter 10"/>
      <sheetName val="Fellingsavgifter 11"/>
      <sheetName val="Fellingsavgifter 12"/>
      <sheetName val="Fellingsavgifter 13"/>
      <sheetName val="Fellingsavgifter 14"/>
      <sheetName val="Fellingsavgifter 15"/>
      <sheetName val="Fellingsavgifter 16"/>
      <sheetName val="Fellingsavgifter 17"/>
      <sheetName val="Fakturagrunnlag"/>
      <sheetName val="2011arb"/>
      <sheetName val="Jaktfeltnum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3</v>
          </cell>
          <cell r="F3">
            <v>3</v>
          </cell>
          <cell r="G3">
            <v>2</v>
          </cell>
          <cell r="H3">
            <v>3</v>
          </cell>
          <cell r="I3">
            <v>3</v>
          </cell>
          <cell r="J3">
            <v>14</v>
          </cell>
        </row>
        <row r="4">
          <cell r="F4">
            <v>1</v>
          </cell>
          <cell r="J4">
            <v>1</v>
          </cell>
        </row>
        <row r="5">
          <cell r="F5">
            <v>1</v>
          </cell>
          <cell r="G5">
            <v>1</v>
          </cell>
          <cell r="J5">
            <v>2</v>
          </cell>
        </row>
        <row r="6">
          <cell r="E6">
            <v>1</v>
          </cell>
          <cell r="F6">
            <v>1</v>
          </cell>
          <cell r="H6">
            <v>1</v>
          </cell>
          <cell r="I6">
            <v>1</v>
          </cell>
          <cell r="J6">
            <v>4</v>
          </cell>
        </row>
        <row r="7">
          <cell r="E7">
            <v>1</v>
          </cell>
          <cell r="G7">
            <v>1</v>
          </cell>
          <cell r="H7">
            <v>1</v>
          </cell>
          <cell r="I7">
            <v>1</v>
          </cell>
          <cell r="J7">
            <v>4</v>
          </cell>
        </row>
        <row r="8">
          <cell r="G8">
            <v>1</v>
          </cell>
          <cell r="J8">
            <v>1</v>
          </cell>
        </row>
        <row r="9">
          <cell r="E9">
            <v>1</v>
          </cell>
          <cell r="H9">
            <v>1</v>
          </cell>
          <cell r="J9">
            <v>2</v>
          </cell>
        </row>
        <row r="10">
          <cell r="F10">
            <v>1</v>
          </cell>
          <cell r="I10">
            <v>1</v>
          </cell>
          <cell r="J10">
            <v>2</v>
          </cell>
        </row>
        <row r="11">
          <cell r="F11">
            <v>2</v>
          </cell>
          <cell r="J11">
            <v>2</v>
          </cell>
        </row>
        <row r="12">
          <cell r="E12">
            <v>2</v>
          </cell>
          <cell r="G12">
            <v>1</v>
          </cell>
          <cell r="H12">
            <v>2</v>
          </cell>
          <cell r="J12">
            <v>5</v>
          </cell>
        </row>
        <row r="13">
          <cell r="E13">
            <v>1</v>
          </cell>
          <cell r="G13">
            <v>1</v>
          </cell>
          <cell r="H13">
            <v>1</v>
          </cell>
          <cell r="I13">
            <v>1</v>
          </cell>
          <cell r="J13">
            <v>4</v>
          </cell>
        </row>
        <row r="14">
          <cell r="F14">
            <v>1</v>
          </cell>
          <cell r="G14">
            <v>1</v>
          </cell>
          <cell r="I14">
            <v>1</v>
          </cell>
          <cell r="J14">
            <v>3</v>
          </cell>
        </row>
        <row r="15">
          <cell r="E15">
            <v>1</v>
          </cell>
          <cell r="H15">
            <v>1</v>
          </cell>
          <cell r="I15">
            <v>1</v>
          </cell>
          <cell r="J15">
            <v>3</v>
          </cell>
        </row>
        <row r="16">
          <cell r="F16">
            <v>1</v>
          </cell>
          <cell r="G16">
            <v>1</v>
          </cell>
          <cell r="J16">
            <v>2</v>
          </cell>
        </row>
        <row r="17"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5</v>
          </cell>
        </row>
        <row r="18"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5</v>
          </cell>
        </row>
        <row r="19">
          <cell r="F19">
            <v>1</v>
          </cell>
          <cell r="I19">
            <v>1</v>
          </cell>
          <cell r="J19">
            <v>2</v>
          </cell>
        </row>
        <row r="20">
          <cell r="G20">
            <v>1</v>
          </cell>
          <cell r="J20">
            <v>1</v>
          </cell>
        </row>
        <row r="21">
          <cell r="F21">
            <v>1</v>
          </cell>
          <cell r="G21">
            <v>1</v>
          </cell>
          <cell r="J21">
            <v>2</v>
          </cell>
        </row>
        <row r="22">
          <cell r="E22">
            <v>1</v>
          </cell>
          <cell r="H22">
            <v>1</v>
          </cell>
          <cell r="I22">
            <v>1</v>
          </cell>
          <cell r="J22">
            <v>3</v>
          </cell>
        </row>
        <row r="23">
          <cell r="E23">
            <v>1</v>
          </cell>
          <cell r="F23">
            <v>1</v>
          </cell>
          <cell r="H23">
            <v>1</v>
          </cell>
          <cell r="J23">
            <v>3</v>
          </cell>
        </row>
        <row r="24">
          <cell r="I24">
            <v>1</v>
          </cell>
          <cell r="J24">
            <v>1</v>
          </cell>
        </row>
        <row r="25">
          <cell r="E25">
            <v>1</v>
          </cell>
          <cell r="F25">
            <v>1</v>
          </cell>
          <cell r="H25">
            <v>1</v>
          </cell>
          <cell r="J25">
            <v>3</v>
          </cell>
        </row>
        <row r="26">
          <cell r="F26">
            <v>2</v>
          </cell>
          <cell r="G26">
            <v>1</v>
          </cell>
          <cell r="J26">
            <v>3</v>
          </cell>
        </row>
        <row r="27">
          <cell r="F27">
            <v>1</v>
          </cell>
          <cell r="G27">
            <v>1</v>
          </cell>
          <cell r="J27">
            <v>2</v>
          </cell>
        </row>
        <row r="28">
          <cell r="E28">
            <v>-1</v>
          </cell>
          <cell r="F28">
            <v>-3</v>
          </cell>
          <cell r="G28">
            <v>3</v>
          </cell>
          <cell r="H28">
            <v>-1</v>
          </cell>
          <cell r="I28">
            <v>1</v>
          </cell>
        </row>
        <row r="29">
          <cell r="J29">
            <v>78</v>
          </cell>
        </row>
      </sheetData>
      <sheetData sheetId="8"/>
      <sheetData sheetId="9"/>
      <sheetData sheetId="10"/>
      <sheetData sheetId="11">
        <row r="29">
          <cell r="E29">
            <v>17</v>
          </cell>
          <cell r="F29">
            <v>13</v>
          </cell>
          <cell r="G29">
            <v>12</v>
          </cell>
          <cell r="H29">
            <v>12</v>
          </cell>
          <cell r="I29">
            <v>14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9">
          <cell r="E49">
            <v>0.21951219512195122</v>
          </cell>
          <cell r="F49">
            <v>0.18699186991869918</v>
          </cell>
          <cell r="G49">
            <v>0.1951219512195122</v>
          </cell>
          <cell r="H49">
            <v>0.18699186991869918</v>
          </cell>
          <cell r="I49">
            <v>0.21138211382113822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5"/>
  <sheetViews>
    <sheetView tabSelected="1" zoomScaleNormal="100" workbookViewId="0">
      <selection activeCell="K40" sqref="K40"/>
    </sheetView>
  </sheetViews>
  <sheetFormatPr baseColWidth="10" defaultRowHeight="12.75" x14ac:dyDescent="0.2"/>
  <cols>
    <col min="1" max="1" width="29.85546875" style="5" customWidth="1"/>
    <col min="2" max="2" width="11.5703125" style="5" customWidth="1"/>
    <col min="3" max="3" width="0" style="5" hidden="1" customWidth="1"/>
    <col min="4" max="4" width="10.5703125" style="5" customWidth="1"/>
    <col min="5" max="5" width="9.7109375" style="5" customWidth="1"/>
    <col min="6" max="6" width="9.28515625" style="5" customWidth="1"/>
    <col min="7" max="7" width="11.42578125" style="5"/>
    <col min="8" max="8" width="10.28515625" style="5" customWidth="1"/>
    <col min="9" max="9" width="11.42578125" style="5"/>
    <col min="10" max="10" width="8.140625" style="5" customWidth="1"/>
    <col min="11" max="256" width="11.42578125" style="5"/>
    <col min="257" max="257" width="29.85546875" style="5" customWidth="1"/>
    <col min="258" max="258" width="11.5703125" style="5" customWidth="1"/>
    <col min="259" max="259" width="0" style="5" hidden="1" customWidth="1"/>
    <col min="260" max="260" width="10.5703125" style="5" customWidth="1"/>
    <col min="261" max="261" width="9.7109375" style="5" customWidth="1"/>
    <col min="262" max="262" width="9.28515625" style="5" customWidth="1"/>
    <col min="263" max="263" width="11.42578125" style="5"/>
    <col min="264" max="264" width="10.28515625" style="5" customWidth="1"/>
    <col min="265" max="265" width="11.42578125" style="5"/>
    <col min="266" max="266" width="8.140625" style="5" customWidth="1"/>
    <col min="267" max="512" width="11.42578125" style="5"/>
    <col min="513" max="513" width="29.85546875" style="5" customWidth="1"/>
    <col min="514" max="514" width="11.5703125" style="5" customWidth="1"/>
    <col min="515" max="515" width="0" style="5" hidden="1" customWidth="1"/>
    <col min="516" max="516" width="10.5703125" style="5" customWidth="1"/>
    <col min="517" max="517" width="9.7109375" style="5" customWidth="1"/>
    <col min="518" max="518" width="9.28515625" style="5" customWidth="1"/>
    <col min="519" max="519" width="11.42578125" style="5"/>
    <col min="520" max="520" width="10.28515625" style="5" customWidth="1"/>
    <col min="521" max="521" width="11.42578125" style="5"/>
    <col min="522" max="522" width="8.140625" style="5" customWidth="1"/>
    <col min="523" max="768" width="11.42578125" style="5"/>
    <col min="769" max="769" width="29.85546875" style="5" customWidth="1"/>
    <col min="770" max="770" width="11.5703125" style="5" customWidth="1"/>
    <col min="771" max="771" width="0" style="5" hidden="1" customWidth="1"/>
    <col min="772" max="772" width="10.5703125" style="5" customWidth="1"/>
    <col min="773" max="773" width="9.7109375" style="5" customWidth="1"/>
    <col min="774" max="774" width="9.28515625" style="5" customWidth="1"/>
    <col min="775" max="775" width="11.42578125" style="5"/>
    <col min="776" max="776" width="10.28515625" style="5" customWidth="1"/>
    <col min="777" max="777" width="11.42578125" style="5"/>
    <col min="778" max="778" width="8.140625" style="5" customWidth="1"/>
    <col min="779" max="1024" width="11.42578125" style="5"/>
    <col min="1025" max="1025" width="29.85546875" style="5" customWidth="1"/>
    <col min="1026" max="1026" width="11.5703125" style="5" customWidth="1"/>
    <col min="1027" max="1027" width="0" style="5" hidden="1" customWidth="1"/>
    <col min="1028" max="1028" width="10.5703125" style="5" customWidth="1"/>
    <col min="1029" max="1029" width="9.7109375" style="5" customWidth="1"/>
    <col min="1030" max="1030" width="9.28515625" style="5" customWidth="1"/>
    <col min="1031" max="1031" width="11.42578125" style="5"/>
    <col min="1032" max="1032" width="10.28515625" style="5" customWidth="1"/>
    <col min="1033" max="1033" width="11.42578125" style="5"/>
    <col min="1034" max="1034" width="8.140625" style="5" customWidth="1"/>
    <col min="1035" max="1280" width="11.42578125" style="5"/>
    <col min="1281" max="1281" width="29.85546875" style="5" customWidth="1"/>
    <col min="1282" max="1282" width="11.5703125" style="5" customWidth="1"/>
    <col min="1283" max="1283" width="0" style="5" hidden="1" customWidth="1"/>
    <col min="1284" max="1284" width="10.5703125" style="5" customWidth="1"/>
    <col min="1285" max="1285" width="9.7109375" style="5" customWidth="1"/>
    <col min="1286" max="1286" width="9.28515625" style="5" customWidth="1"/>
    <col min="1287" max="1287" width="11.42578125" style="5"/>
    <col min="1288" max="1288" width="10.28515625" style="5" customWidth="1"/>
    <col min="1289" max="1289" width="11.42578125" style="5"/>
    <col min="1290" max="1290" width="8.140625" style="5" customWidth="1"/>
    <col min="1291" max="1536" width="11.42578125" style="5"/>
    <col min="1537" max="1537" width="29.85546875" style="5" customWidth="1"/>
    <col min="1538" max="1538" width="11.5703125" style="5" customWidth="1"/>
    <col min="1539" max="1539" width="0" style="5" hidden="1" customWidth="1"/>
    <col min="1540" max="1540" width="10.5703125" style="5" customWidth="1"/>
    <col min="1541" max="1541" width="9.7109375" style="5" customWidth="1"/>
    <col min="1542" max="1542" width="9.28515625" style="5" customWidth="1"/>
    <col min="1543" max="1543" width="11.42578125" style="5"/>
    <col min="1544" max="1544" width="10.28515625" style="5" customWidth="1"/>
    <col min="1545" max="1545" width="11.42578125" style="5"/>
    <col min="1546" max="1546" width="8.140625" style="5" customWidth="1"/>
    <col min="1547" max="1792" width="11.42578125" style="5"/>
    <col min="1793" max="1793" width="29.85546875" style="5" customWidth="1"/>
    <col min="1794" max="1794" width="11.5703125" style="5" customWidth="1"/>
    <col min="1795" max="1795" width="0" style="5" hidden="1" customWidth="1"/>
    <col min="1796" max="1796" width="10.5703125" style="5" customWidth="1"/>
    <col min="1797" max="1797" width="9.7109375" style="5" customWidth="1"/>
    <col min="1798" max="1798" width="9.28515625" style="5" customWidth="1"/>
    <col min="1799" max="1799" width="11.42578125" style="5"/>
    <col min="1800" max="1800" width="10.28515625" style="5" customWidth="1"/>
    <col min="1801" max="1801" width="11.42578125" style="5"/>
    <col min="1802" max="1802" width="8.140625" style="5" customWidth="1"/>
    <col min="1803" max="2048" width="11.42578125" style="5"/>
    <col min="2049" max="2049" width="29.85546875" style="5" customWidth="1"/>
    <col min="2050" max="2050" width="11.5703125" style="5" customWidth="1"/>
    <col min="2051" max="2051" width="0" style="5" hidden="1" customWidth="1"/>
    <col min="2052" max="2052" width="10.5703125" style="5" customWidth="1"/>
    <col min="2053" max="2053" width="9.7109375" style="5" customWidth="1"/>
    <col min="2054" max="2054" width="9.28515625" style="5" customWidth="1"/>
    <col min="2055" max="2055" width="11.42578125" style="5"/>
    <col min="2056" max="2056" width="10.28515625" style="5" customWidth="1"/>
    <col min="2057" max="2057" width="11.42578125" style="5"/>
    <col min="2058" max="2058" width="8.140625" style="5" customWidth="1"/>
    <col min="2059" max="2304" width="11.42578125" style="5"/>
    <col min="2305" max="2305" width="29.85546875" style="5" customWidth="1"/>
    <col min="2306" max="2306" width="11.5703125" style="5" customWidth="1"/>
    <col min="2307" max="2307" width="0" style="5" hidden="1" customWidth="1"/>
    <col min="2308" max="2308" width="10.5703125" style="5" customWidth="1"/>
    <col min="2309" max="2309" width="9.7109375" style="5" customWidth="1"/>
    <col min="2310" max="2310" width="9.28515625" style="5" customWidth="1"/>
    <col min="2311" max="2311" width="11.42578125" style="5"/>
    <col min="2312" max="2312" width="10.28515625" style="5" customWidth="1"/>
    <col min="2313" max="2313" width="11.42578125" style="5"/>
    <col min="2314" max="2314" width="8.140625" style="5" customWidth="1"/>
    <col min="2315" max="2560" width="11.42578125" style="5"/>
    <col min="2561" max="2561" width="29.85546875" style="5" customWidth="1"/>
    <col min="2562" max="2562" width="11.5703125" style="5" customWidth="1"/>
    <col min="2563" max="2563" width="0" style="5" hidden="1" customWidth="1"/>
    <col min="2564" max="2564" width="10.5703125" style="5" customWidth="1"/>
    <col min="2565" max="2565" width="9.7109375" style="5" customWidth="1"/>
    <col min="2566" max="2566" width="9.28515625" style="5" customWidth="1"/>
    <col min="2567" max="2567" width="11.42578125" style="5"/>
    <col min="2568" max="2568" width="10.28515625" style="5" customWidth="1"/>
    <col min="2569" max="2569" width="11.42578125" style="5"/>
    <col min="2570" max="2570" width="8.140625" style="5" customWidth="1"/>
    <col min="2571" max="2816" width="11.42578125" style="5"/>
    <col min="2817" max="2817" width="29.85546875" style="5" customWidth="1"/>
    <col min="2818" max="2818" width="11.5703125" style="5" customWidth="1"/>
    <col min="2819" max="2819" width="0" style="5" hidden="1" customWidth="1"/>
    <col min="2820" max="2820" width="10.5703125" style="5" customWidth="1"/>
    <col min="2821" max="2821" width="9.7109375" style="5" customWidth="1"/>
    <col min="2822" max="2822" width="9.28515625" style="5" customWidth="1"/>
    <col min="2823" max="2823" width="11.42578125" style="5"/>
    <col min="2824" max="2824" width="10.28515625" style="5" customWidth="1"/>
    <col min="2825" max="2825" width="11.42578125" style="5"/>
    <col min="2826" max="2826" width="8.140625" style="5" customWidth="1"/>
    <col min="2827" max="3072" width="11.42578125" style="5"/>
    <col min="3073" max="3073" width="29.85546875" style="5" customWidth="1"/>
    <col min="3074" max="3074" width="11.5703125" style="5" customWidth="1"/>
    <col min="3075" max="3075" width="0" style="5" hidden="1" customWidth="1"/>
    <col min="3076" max="3076" width="10.5703125" style="5" customWidth="1"/>
    <col min="3077" max="3077" width="9.7109375" style="5" customWidth="1"/>
    <col min="3078" max="3078" width="9.28515625" style="5" customWidth="1"/>
    <col min="3079" max="3079" width="11.42578125" style="5"/>
    <col min="3080" max="3080" width="10.28515625" style="5" customWidth="1"/>
    <col min="3081" max="3081" width="11.42578125" style="5"/>
    <col min="3082" max="3082" width="8.140625" style="5" customWidth="1"/>
    <col min="3083" max="3328" width="11.42578125" style="5"/>
    <col min="3329" max="3329" width="29.85546875" style="5" customWidth="1"/>
    <col min="3330" max="3330" width="11.5703125" style="5" customWidth="1"/>
    <col min="3331" max="3331" width="0" style="5" hidden="1" customWidth="1"/>
    <col min="3332" max="3332" width="10.5703125" style="5" customWidth="1"/>
    <col min="3333" max="3333" width="9.7109375" style="5" customWidth="1"/>
    <col min="3334" max="3334" width="9.28515625" style="5" customWidth="1"/>
    <col min="3335" max="3335" width="11.42578125" style="5"/>
    <col min="3336" max="3336" width="10.28515625" style="5" customWidth="1"/>
    <col min="3337" max="3337" width="11.42578125" style="5"/>
    <col min="3338" max="3338" width="8.140625" style="5" customWidth="1"/>
    <col min="3339" max="3584" width="11.42578125" style="5"/>
    <col min="3585" max="3585" width="29.85546875" style="5" customWidth="1"/>
    <col min="3586" max="3586" width="11.5703125" style="5" customWidth="1"/>
    <col min="3587" max="3587" width="0" style="5" hidden="1" customWidth="1"/>
    <col min="3588" max="3588" width="10.5703125" style="5" customWidth="1"/>
    <col min="3589" max="3589" width="9.7109375" style="5" customWidth="1"/>
    <col min="3590" max="3590" width="9.28515625" style="5" customWidth="1"/>
    <col min="3591" max="3591" width="11.42578125" style="5"/>
    <col min="3592" max="3592" width="10.28515625" style="5" customWidth="1"/>
    <col min="3593" max="3593" width="11.42578125" style="5"/>
    <col min="3594" max="3594" width="8.140625" style="5" customWidth="1"/>
    <col min="3595" max="3840" width="11.42578125" style="5"/>
    <col min="3841" max="3841" width="29.85546875" style="5" customWidth="1"/>
    <col min="3842" max="3842" width="11.5703125" style="5" customWidth="1"/>
    <col min="3843" max="3843" width="0" style="5" hidden="1" customWidth="1"/>
    <col min="3844" max="3844" width="10.5703125" style="5" customWidth="1"/>
    <col min="3845" max="3845" width="9.7109375" style="5" customWidth="1"/>
    <col min="3846" max="3846" width="9.28515625" style="5" customWidth="1"/>
    <col min="3847" max="3847" width="11.42578125" style="5"/>
    <col min="3848" max="3848" width="10.28515625" style="5" customWidth="1"/>
    <col min="3849" max="3849" width="11.42578125" style="5"/>
    <col min="3850" max="3850" width="8.140625" style="5" customWidth="1"/>
    <col min="3851" max="4096" width="11.42578125" style="5"/>
    <col min="4097" max="4097" width="29.85546875" style="5" customWidth="1"/>
    <col min="4098" max="4098" width="11.5703125" style="5" customWidth="1"/>
    <col min="4099" max="4099" width="0" style="5" hidden="1" customWidth="1"/>
    <col min="4100" max="4100" width="10.5703125" style="5" customWidth="1"/>
    <col min="4101" max="4101" width="9.7109375" style="5" customWidth="1"/>
    <col min="4102" max="4102" width="9.28515625" style="5" customWidth="1"/>
    <col min="4103" max="4103" width="11.42578125" style="5"/>
    <col min="4104" max="4104" width="10.28515625" style="5" customWidth="1"/>
    <col min="4105" max="4105" width="11.42578125" style="5"/>
    <col min="4106" max="4106" width="8.140625" style="5" customWidth="1"/>
    <col min="4107" max="4352" width="11.42578125" style="5"/>
    <col min="4353" max="4353" width="29.85546875" style="5" customWidth="1"/>
    <col min="4354" max="4354" width="11.5703125" style="5" customWidth="1"/>
    <col min="4355" max="4355" width="0" style="5" hidden="1" customWidth="1"/>
    <col min="4356" max="4356" width="10.5703125" style="5" customWidth="1"/>
    <col min="4357" max="4357" width="9.7109375" style="5" customWidth="1"/>
    <col min="4358" max="4358" width="9.28515625" style="5" customWidth="1"/>
    <col min="4359" max="4359" width="11.42578125" style="5"/>
    <col min="4360" max="4360" width="10.28515625" style="5" customWidth="1"/>
    <col min="4361" max="4361" width="11.42578125" style="5"/>
    <col min="4362" max="4362" width="8.140625" style="5" customWidth="1"/>
    <col min="4363" max="4608" width="11.42578125" style="5"/>
    <col min="4609" max="4609" width="29.85546875" style="5" customWidth="1"/>
    <col min="4610" max="4610" width="11.5703125" style="5" customWidth="1"/>
    <col min="4611" max="4611" width="0" style="5" hidden="1" customWidth="1"/>
    <col min="4612" max="4612" width="10.5703125" style="5" customWidth="1"/>
    <col min="4613" max="4613" width="9.7109375" style="5" customWidth="1"/>
    <col min="4614" max="4614" width="9.28515625" style="5" customWidth="1"/>
    <col min="4615" max="4615" width="11.42578125" style="5"/>
    <col min="4616" max="4616" width="10.28515625" style="5" customWidth="1"/>
    <col min="4617" max="4617" width="11.42578125" style="5"/>
    <col min="4618" max="4618" width="8.140625" style="5" customWidth="1"/>
    <col min="4619" max="4864" width="11.42578125" style="5"/>
    <col min="4865" max="4865" width="29.85546875" style="5" customWidth="1"/>
    <col min="4866" max="4866" width="11.5703125" style="5" customWidth="1"/>
    <col min="4867" max="4867" width="0" style="5" hidden="1" customWidth="1"/>
    <col min="4868" max="4868" width="10.5703125" style="5" customWidth="1"/>
    <col min="4869" max="4869" width="9.7109375" style="5" customWidth="1"/>
    <col min="4870" max="4870" width="9.28515625" style="5" customWidth="1"/>
    <col min="4871" max="4871" width="11.42578125" style="5"/>
    <col min="4872" max="4872" width="10.28515625" style="5" customWidth="1"/>
    <col min="4873" max="4873" width="11.42578125" style="5"/>
    <col min="4874" max="4874" width="8.140625" style="5" customWidth="1"/>
    <col min="4875" max="5120" width="11.42578125" style="5"/>
    <col min="5121" max="5121" width="29.85546875" style="5" customWidth="1"/>
    <col min="5122" max="5122" width="11.5703125" style="5" customWidth="1"/>
    <col min="5123" max="5123" width="0" style="5" hidden="1" customWidth="1"/>
    <col min="5124" max="5124" width="10.5703125" style="5" customWidth="1"/>
    <col min="5125" max="5125" width="9.7109375" style="5" customWidth="1"/>
    <col min="5126" max="5126" width="9.28515625" style="5" customWidth="1"/>
    <col min="5127" max="5127" width="11.42578125" style="5"/>
    <col min="5128" max="5128" width="10.28515625" style="5" customWidth="1"/>
    <col min="5129" max="5129" width="11.42578125" style="5"/>
    <col min="5130" max="5130" width="8.140625" style="5" customWidth="1"/>
    <col min="5131" max="5376" width="11.42578125" style="5"/>
    <col min="5377" max="5377" width="29.85546875" style="5" customWidth="1"/>
    <col min="5378" max="5378" width="11.5703125" style="5" customWidth="1"/>
    <col min="5379" max="5379" width="0" style="5" hidden="1" customWidth="1"/>
    <col min="5380" max="5380" width="10.5703125" style="5" customWidth="1"/>
    <col min="5381" max="5381" width="9.7109375" style="5" customWidth="1"/>
    <col min="5382" max="5382" width="9.28515625" style="5" customWidth="1"/>
    <col min="5383" max="5383" width="11.42578125" style="5"/>
    <col min="5384" max="5384" width="10.28515625" style="5" customWidth="1"/>
    <col min="5385" max="5385" width="11.42578125" style="5"/>
    <col min="5386" max="5386" width="8.140625" style="5" customWidth="1"/>
    <col min="5387" max="5632" width="11.42578125" style="5"/>
    <col min="5633" max="5633" width="29.85546875" style="5" customWidth="1"/>
    <col min="5634" max="5634" width="11.5703125" style="5" customWidth="1"/>
    <col min="5635" max="5635" width="0" style="5" hidden="1" customWidth="1"/>
    <col min="5636" max="5636" width="10.5703125" style="5" customWidth="1"/>
    <col min="5637" max="5637" width="9.7109375" style="5" customWidth="1"/>
    <col min="5638" max="5638" width="9.28515625" style="5" customWidth="1"/>
    <col min="5639" max="5639" width="11.42578125" style="5"/>
    <col min="5640" max="5640" width="10.28515625" style="5" customWidth="1"/>
    <col min="5641" max="5641" width="11.42578125" style="5"/>
    <col min="5642" max="5642" width="8.140625" style="5" customWidth="1"/>
    <col min="5643" max="5888" width="11.42578125" style="5"/>
    <col min="5889" max="5889" width="29.85546875" style="5" customWidth="1"/>
    <col min="5890" max="5890" width="11.5703125" style="5" customWidth="1"/>
    <col min="5891" max="5891" width="0" style="5" hidden="1" customWidth="1"/>
    <col min="5892" max="5892" width="10.5703125" style="5" customWidth="1"/>
    <col min="5893" max="5893" width="9.7109375" style="5" customWidth="1"/>
    <col min="5894" max="5894" width="9.28515625" style="5" customWidth="1"/>
    <col min="5895" max="5895" width="11.42578125" style="5"/>
    <col min="5896" max="5896" width="10.28515625" style="5" customWidth="1"/>
    <col min="5897" max="5897" width="11.42578125" style="5"/>
    <col min="5898" max="5898" width="8.140625" style="5" customWidth="1"/>
    <col min="5899" max="6144" width="11.42578125" style="5"/>
    <col min="6145" max="6145" width="29.85546875" style="5" customWidth="1"/>
    <col min="6146" max="6146" width="11.5703125" style="5" customWidth="1"/>
    <col min="6147" max="6147" width="0" style="5" hidden="1" customWidth="1"/>
    <col min="6148" max="6148" width="10.5703125" style="5" customWidth="1"/>
    <col min="6149" max="6149" width="9.7109375" style="5" customWidth="1"/>
    <col min="6150" max="6150" width="9.28515625" style="5" customWidth="1"/>
    <col min="6151" max="6151" width="11.42578125" style="5"/>
    <col min="6152" max="6152" width="10.28515625" style="5" customWidth="1"/>
    <col min="6153" max="6153" width="11.42578125" style="5"/>
    <col min="6154" max="6154" width="8.140625" style="5" customWidth="1"/>
    <col min="6155" max="6400" width="11.42578125" style="5"/>
    <col min="6401" max="6401" width="29.85546875" style="5" customWidth="1"/>
    <col min="6402" max="6402" width="11.5703125" style="5" customWidth="1"/>
    <col min="6403" max="6403" width="0" style="5" hidden="1" customWidth="1"/>
    <col min="6404" max="6404" width="10.5703125" style="5" customWidth="1"/>
    <col min="6405" max="6405" width="9.7109375" style="5" customWidth="1"/>
    <col min="6406" max="6406" width="9.28515625" style="5" customWidth="1"/>
    <col min="6407" max="6407" width="11.42578125" style="5"/>
    <col min="6408" max="6408" width="10.28515625" style="5" customWidth="1"/>
    <col min="6409" max="6409" width="11.42578125" style="5"/>
    <col min="6410" max="6410" width="8.140625" style="5" customWidth="1"/>
    <col min="6411" max="6656" width="11.42578125" style="5"/>
    <col min="6657" max="6657" width="29.85546875" style="5" customWidth="1"/>
    <col min="6658" max="6658" width="11.5703125" style="5" customWidth="1"/>
    <col min="6659" max="6659" width="0" style="5" hidden="1" customWidth="1"/>
    <col min="6660" max="6660" width="10.5703125" style="5" customWidth="1"/>
    <col min="6661" max="6661" width="9.7109375" style="5" customWidth="1"/>
    <col min="6662" max="6662" width="9.28515625" style="5" customWidth="1"/>
    <col min="6663" max="6663" width="11.42578125" style="5"/>
    <col min="6664" max="6664" width="10.28515625" style="5" customWidth="1"/>
    <col min="6665" max="6665" width="11.42578125" style="5"/>
    <col min="6666" max="6666" width="8.140625" style="5" customWidth="1"/>
    <col min="6667" max="6912" width="11.42578125" style="5"/>
    <col min="6913" max="6913" width="29.85546875" style="5" customWidth="1"/>
    <col min="6914" max="6914" width="11.5703125" style="5" customWidth="1"/>
    <col min="6915" max="6915" width="0" style="5" hidden="1" customWidth="1"/>
    <col min="6916" max="6916" width="10.5703125" style="5" customWidth="1"/>
    <col min="6917" max="6917" width="9.7109375" style="5" customWidth="1"/>
    <col min="6918" max="6918" width="9.28515625" style="5" customWidth="1"/>
    <col min="6919" max="6919" width="11.42578125" style="5"/>
    <col min="6920" max="6920" width="10.28515625" style="5" customWidth="1"/>
    <col min="6921" max="6921" width="11.42578125" style="5"/>
    <col min="6922" max="6922" width="8.140625" style="5" customWidth="1"/>
    <col min="6923" max="7168" width="11.42578125" style="5"/>
    <col min="7169" max="7169" width="29.85546875" style="5" customWidth="1"/>
    <col min="7170" max="7170" width="11.5703125" style="5" customWidth="1"/>
    <col min="7171" max="7171" width="0" style="5" hidden="1" customWidth="1"/>
    <col min="7172" max="7172" width="10.5703125" style="5" customWidth="1"/>
    <col min="7173" max="7173" width="9.7109375" style="5" customWidth="1"/>
    <col min="7174" max="7174" width="9.28515625" style="5" customWidth="1"/>
    <col min="7175" max="7175" width="11.42578125" style="5"/>
    <col min="7176" max="7176" width="10.28515625" style="5" customWidth="1"/>
    <col min="7177" max="7177" width="11.42578125" style="5"/>
    <col min="7178" max="7178" width="8.140625" style="5" customWidth="1"/>
    <col min="7179" max="7424" width="11.42578125" style="5"/>
    <col min="7425" max="7425" width="29.85546875" style="5" customWidth="1"/>
    <col min="7426" max="7426" width="11.5703125" style="5" customWidth="1"/>
    <col min="7427" max="7427" width="0" style="5" hidden="1" customWidth="1"/>
    <col min="7428" max="7428" width="10.5703125" style="5" customWidth="1"/>
    <col min="7429" max="7429" width="9.7109375" style="5" customWidth="1"/>
    <col min="7430" max="7430" width="9.28515625" style="5" customWidth="1"/>
    <col min="7431" max="7431" width="11.42578125" style="5"/>
    <col min="7432" max="7432" width="10.28515625" style="5" customWidth="1"/>
    <col min="7433" max="7433" width="11.42578125" style="5"/>
    <col min="7434" max="7434" width="8.140625" style="5" customWidth="1"/>
    <col min="7435" max="7680" width="11.42578125" style="5"/>
    <col min="7681" max="7681" width="29.85546875" style="5" customWidth="1"/>
    <col min="7682" max="7682" width="11.5703125" style="5" customWidth="1"/>
    <col min="7683" max="7683" width="0" style="5" hidden="1" customWidth="1"/>
    <col min="7684" max="7684" width="10.5703125" style="5" customWidth="1"/>
    <col min="7685" max="7685" width="9.7109375" style="5" customWidth="1"/>
    <col min="7686" max="7686" width="9.28515625" style="5" customWidth="1"/>
    <col min="7687" max="7687" width="11.42578125" style="5"/>
    <col min="7688" max="7688" width="10.28515625" style="5" customWidth="1"/>
    <col min="7689" max="7689" width="11.42578125" style="5"/>
    <col min="7690" max="7690" width="8.140625" style="5" customWidth="1"/>
    <col min="7691" max="7936" width="11.42578125" style="5"/>
    <col min="7937" max="7937" width="29.85546875" style="5" customWidth="1"/>
    <col min="7938" max="7938" width="11.5703125" style="5" customWidth="1"/>
    <col min="7939" max="7939" width="0" style="5" hidden="1" customWidth="1"/>
    <col min="7940" max="7940" width="10.5703125" style="5" customWidth="1"/>
    <col min="7941" max="7941" width="9.7109375" style="5" customWidth="1"/>
    <col min="7942" max="7942" width="9.28515625" style="5" customWidth="1"/>
    <col min="7943" max="7943" width="11.42578125" style="5"/>
    <col min="7944" max="7944" width="10.28515625" style="5" customWidth="1"/>
    <col min="7945" max="7945" width="11.42578125" style="5"/>
    <col min="7946" max="7946" width="8.140625" style="5" customWidth="1"/>
    <col min="7947" max="8192" width="11.42578125" style="5"/>
    <col min="8193" max="8193" width="29.85546875" style="5" customWidth="1"/>
    <col min="8194" max="8194" width="11.5703125" style="5" customWidth="1"/>
    <col min="8195" max="8195" width="0" style="5" hidden="1" customWidth="1"/>
    <col min="8196" max="8196" width="10.5703125" style="5" customWidth="1"/>
    <col min="8197" max="8197" width="9.7109375" style="5" customWidth="1"/>
    <col min="8198" max="8198" width="9.28515625" style="5" customWidth="1"/>
    <col min="8199" max="8199" width="11.42578125" style="5"/>
    <col min="8200" max="8200" width="10.28515625" style="5" customWidth="1"/>
    <col min="8201" max="8201" width="11.42578125" style="5"/>
    <col min="8202" max="8202" width="8.140625" style="5" customWidth="1"/>
    <col min="8203" max="8448" width="11.42578125" style="5"/>
    <col min="8449" max="8449" width="29.85546875" style="5" customWidth="1"/>
    <col min="8450" max="8450" width="11.5703125" style="5" customWidth="1"/>
    <col min="8451" max="8451" width="0" style="5" hidden="1" customWidth="1"/>
    <col min="8452" max="8452" width="10.5703125" style="5" customWidth="1"/>
    <col min="8453" max="8453" width="9.7109375" style="5" customWidth="1"/>
    <col min="8454" max="8454" width="9.28515625" style="5" customWidth="1"/>
    <col min="8455" max="8455" width="11.42578125" style="5"/>
    <col min="8456" max="8456" width="10.28515625" style="5" customWidth="1"/>
    <col min="8457" max="8457" width="11.42578125" style="5"/>
    <col min="8458" max="8458" width="8.140625" style="5" customWidth="1"/>
    <col min="8459" max="8704" width="11.42578125" style="5"/>
    <col min="8705" max="8705" width="29.85546875" style="5" customWidth="1"/>
    <col min="8706" max="8706" width="11.5703125" style="5" customWidth="1"/>
    <col min="8707" max="8707" width="0" style="5" hidden="1" customWidth="1"/>
    <col min="8708" max="8708" width="10.5703125" style="5" customWidth="1"/>
    <col min="8709" max="8709" width="9.7109375" style="5" customWidth="1"/>
    <col min="8710" max="8710" width="9.28515625" style="5" customWidth="1"/>
    <col min="8711" max="8711" width="11.42578125" style="5"/>
    <col min="8712" max="8712" width="10.28515625" style="5" customWidth="1"/>
    <col min="8713" max="8713" width="11.42578125" style="5"/>
    <col min="8714" max="8714" width="8.140625" style="5" customWidth="1"/>
    <col min="8715" max="8960" width="11.42578125" style="5"/>
    <col min="8961" max="8961" width="29.85546875" style="5" customWidth="1"/>
    <col min="8962" max="8962" width="11.5703125" style="5" customWidth="1"/>
    <col min="8963" max="8963" width="0" style="5" hidden="1" customWidth="1"/>
    <col min="8964" max="8964" width="10.5703125" style="5" customWidth="1"/>
    <col min="8965" max="8965" width="9.7109375" style="5" customWidth="1"/>
    <col min="8966" max="8966" width="9.28515625" style="5" customWidth="1"/>
    <col min="8967" max="8967" width="11.42578125" style="5"/>
    <col min="8968" max="8968" width="10.28515625" style="5" customWidth="1"/>
    <col min="8969" max="8969" width="11.42578125" style="5"/>
    <col min="8970" max="8970" width="8.140625" style="5" customWidth="1"/>
    <col min="8971" max="9216" width="11.42578125" style="5"/>
    <col min="9217" max="9217" width="29.85546875" style="5" customWidth="1"/>
    <col min="9218" max="9218" width="11.5703125" style="5" customWidth="1"/>
    <col min="9219" max="9219" width="0" style="5" hidden="1" customWidth="1"/>
    <col min="9220" max="9220" width="10.5703125" style="5" customWidth="1"/>
    <col min="9221" max="9221" width="9.7109375" style="5" customWidth="1"/>
    <col min="9222" max="9222" width="9.28515625" style="5" customWidth="1"/>
    <col min="9223" max="9223" width="11.42578125" style="5"/>
    <col min="9224" max="9224" width="10.28515625" style="5" customWidth="1"/>
    <col min="9225" max="9225" width="11.42578125" style="5"/>
    <col min="9226" max="9226" width="8.140625" style="5" customWidth="1"/>
    <col min="9227" max="9472" width="11.42578125" style="5"/>
    <col min="9473" max="9473" width="29.85546875" style="5" customWidth="1"/>
    <col min="9474" max="9474" width="11.5703125" style="5" customWidth="1"/>
    <col min="9475" max="9475" width="0" style="5" hidden="1" customWidth="1"/>
    <col min="9476" max="9476" width="10.5703125" style="5" customWidth="1"/>
    <col min="9477" max="9477" width="9.7109375" style="5" customWidth="1"/>
    <col min="9478" max="9478" width="9.28515625" style="5" customWidth="1"/>
    <col min="9479" max="9479" width="11.42578125" style="5"/>
    <col min="9480" max="9480" width="10.28515625" style="5" customWidth="1"/>
    <col min="9481" max="9481" width="11.42578125" style="5"/>
    <col min="9482" max="9482" width="8.140625" style="5" customWidth="1"/>
    <col min="9483" max="9728" width="11.42578125" style="5"/>
    <col min="9729" max="9729" width="29.85546875" style="5" customWidth="1"/>
    <col min="9730" max="9730" width="11.5703125" style="5" customWidth="1"/>
    <col min="9731" max="9731" width="0" style="5" hidden="1" customWidth="1"/>
    <col min="9732" max="9732" width="10.5703125" style="5" customWidth="1"/>
    <col min="9733" max="9733" width="9.7109375" style="5" customWidth="1"/>
    <col min="9734" max="9734" width="9.28515625" style="5" customWidth="1"/>
    <col min="9735" max="9735" width="11.42578125" style="5"/>
    <col min="9736" max="9736" width="10.28515625" style="5" customWidth="1"/>
    <col min="9737" max="9737" width="11.42578125" style="5"/>
    <col min="9738" max="9738" width="8.140625" style="5" customWidth="1"/>
    <col min="9739" max="9984" width="11.42578125" style="5"/>
    <col min="9985" max="9985" width="29.85546875" style="5" customWidth="1"/>
    <col min="9986" max="9986" width="11.5703125" style="5" customWidth="1"/>
    <col min="9987" max="9987" width="0" style="5" hidden="1" customWidth="1"/>
    <col min="9988" max="9988" width="10.5703125" style="5" customWidth="1"/>
    <col min="9989" max="9989" width="9.7109375" style="5" customWidth="1"/>
    <col min="9990" max="9990" width="9.28515625" style="5" customWidth="1"/>
    <col min="9991" max="9991" width="11.42578125" style="5"/>
    <col min="9992" max="9992" width="10.28515625" style="5" customWidth="1"/>
    <col min="9993" max="9993" width="11.42578125" style="5"/>
    <col min="9994" max="9994" width="8.140625" style="5" customWidth="1"/>
    <col min="9995" max="10240" width="11.42578125" style="5"/>
    <col min="10241" max="10241" width="29.85546875" style="5" customWidth="1"/>
    <col min="10242" max="10242" width="11.5703125" style="5" customWidth="1"/>
    <col min="10243" max="10243" width="0" style="5" hidden="1" customWidth="1"/>
    <col min="10244" max="10244" width="10.5703125" style="5" customWidth="1"/>
    <col min="10245" max="10245" width="9.7109375" style="5" customWidth="1"/>
    <col min="10246" max="10246" width="9.28515625" style="5" customWidth="1"/>
    <col min="10247" max="10247" width="11.42578125" style="5"/>
    <col min="10248" max="10248" width="10.28515625" style="5" customWidth="1"/>
    <col min="10249" max="10249" width="11.42578125" style="5"/>
    <col min="10250" max="10250" width="8.140625" style="5" customWidth="1"/>
    <col min="10251" max="10496" width="11.42578125" style="5"/>
    <col min="10497" max="10497" width="29.85546875" style="5" customWidth="1"/>
    <col min="10498" max="10498" width="11.5703125" style="5" customWidth="1"/>
    <col min="10499" max="10499" width="0" style="5" hidden="1" customWidth="1"/>
    <col min="10500" max="10500" width="10.5703125" style="5" customWidth="1"/>
    <col min="10501" max="10501" width="9.7109375" style="5" customWidth="1"/>
    <col min="10502" max="10502" width="9.28515625" style="5" customWidth="1"/>
    <col min="10503" max="10503" width="11.42578125" style="5"/>
    <col min="10504" max="10504" width="10.28515625" style="5" customWidth="1"/>
    <col min="10505" max="10505" width="11.42578125" style="5"/>
    <col min="10506" max="10506" width="8.140625" style="5" customWidth="1"/>
    <col min="10507" max="10752" width="11.42578125" style="5"/>
    <col min="10753" max="10753" width="29.85546875" style="5" customWidth="1"/>
    <col min="10754" max="10754" width="11.5703125" style="5" customWidth="1"/>
    <col min="10755" max="10755" width="0" style="5" hidden="1" customWidth="1"/>
    <col min="10756" max="10756" width="10.5703125" style="5" customWidth="1"/>
    <col min="10757" max="10757" width="9.7109375" style="5" customWidth="1"/>
    <col min="10758" max="10758" width="9.28515625" style="5" customWidth="1"/>
    <col min="10759" max="10759" width="11.42578125" style="5"/>
    <col min="10760" max="10760" width="10.28515625" style="5" customWidth="1"/>
    <col min="10761" max="10761" width="11.42578125" style="5"/>
    <col min="10762" max="10762" width="8.140625" style="5" customWidth="1"/>
    <col min="10763" max="11008" width="11.42578125" style="5"/>
    <col min="11009" max="11009" width="29.85546875" style="5" customWidth="1"/>
    <col min="11010" max="11010" width="11.5703125" style="5" customWidth="1"/>
    <col min="11011" max="11011" width="0" style="5" hidden="1" customWidth="1"/>
    <col min="11012" max="11012" width="10.5703125" style="5" customWidth="1"/>
    <col min="11013" max="11013" width="9.7109375" style="5" customWidth="1"/>
    <col min="11014" max="11014" width="9.28515625" style="5" customWidth="1"/>
    <col min="11015" max="11015" width="11.42578125" style="5"/>
    <col min="11016" max="11016" width="10.28515625" style="5" customWidth="1"/>
    <col min="11017" max="11017" width="11.42578125" style="5"/>
    <col min="11018" max="11018" width="8.140625" style="5" customWidth="1"/>
    <col min="11019" max="11264" width="11.42578125" style="5"/>
    <col min="11265" max="11265" width="29.85546875" style="5" customWidth="1"/>
    <col min="11266" max="11266" width="11.5703125" style="5" customWidth="1"/>
    <col min="11267" max="11267" width="0" style="5" hidden="1" customWidth="1"/>
    <col min="11268" max="11268" width="10.5703125" style="5" customWidth="1"/>
    <col min="11269" max="11269" width="9.7109375" style="5" customWidth="1"/>
    <col min="11270" max="11270" width="9.28515625" style="5" customWidth="1"/>
    <col min="11271" max="11271" width="11.42578125" style="5"/>
    <col min="11272" max="11272" width="10.28515625" style="5" customWidth="1"/>
    <col min="11273" max="11273" width="11.42578125" style="5"/>
    <col min="11274" max="11274" width="8.140625" style="5" customWidth="1"/>
    <col min="11275" max="11520" width="11.42578125" style="5"/>
    <col min="11521" max="11521" width="29.85546875" style="5" customWidth="1"/>
    <col min="11522" max="11522" width="11.5703125" style="5" customWidth="1"/>
    <col min="11523" max="11523" width="0" style="5" hidden="1" customWidth="1"/>
    <col min="11524" max="11524" width="10.5703125" style="5" customWidth="1"/>
    <col min="11525" max="11525" width="9.7109375" style="5" customWidth="1"/>
    <col min="11526" max="11526" width="9.28515625" style="5" customWidth="1"/>
    <col min="11527" max="11527" width="11.42578125" style="5"/>
    <col min="11528" max="11528" width="10.28515625" style="5" customWidth="1"/>
    <col min="11529" max="11529" width="11.42578125" style="5"/>
    <col min="11530" max="11530" width="8.140625" style="5" customWidth="1"/>
    <col min="11531" max="11776" width="11.42578125" style="5"/>
    <col min="11777" max="11777" width="29.85546875" style="5" customWidth="1"/>
    <col min="11778" max="11778" width="11.5703125" style="5" customWidth="1"/>
    <col min="11779" max="11779" width="0" style="5" hidden="1" customWidth="1"/>
    <col min="11780" max="11780" width="10.5703125" style="5" customWidth="1"/>
    <col min="11781" max="11781" width="9.7109375" style="5" customWidth="1"/>
    <col min="11782" max="11782" width="9.28515625" style="5" customWidth="1"/>
    <col min="11783" max="11783" width="11.42578125" style="5"/>
    <col min="11784" max="11784" width="10.28515625" style="5" customWidth="1"/>
    <col min="11785" max="11785" width="11.42578125" style="5"/>
    <col min="11786" max="11786" width="8.140625" style="5" customWidth="1"/>
    <col min="11787" max="12032" width="11.42578125" style="5"/>
    <col min="12033" max="12033" width="29.85546875" style="5" customWidth="1"/>
    <col min="12034" max="12034" width="11.5703125" style="5" customWidth="1"/>
    <col min="12035" max="12035" width="0" style="5" hidden="1" customWidth="1"/>
    <col min="12036" max="12036" width="10.5703125" style="5" customWidth="1"/>
    <col min="12037" max="12037" width="9.7109375" style="5" customWidth="1"/>
    <col min="12038" max="12038" width="9.28515625" style="5" customWidth="1"/>
    <col min="12039" max="12039" width="11.42578125" style="5"/>
    <col min="12040" max="12040" width="10.28515625" style="5" customWidth="1"/>
    <col min="12041" max="12041" width="11.42578125" style="5"/>
    <col min="12042" max="12042" width="8.140625" style="5" customWidth="1"/>
    <col min="12043" max="12288" width="11.42578125" style="5"/>
    <col min="12289" max="12289" width="29.85546875" style="5" customWidth="1"/>
    <col min="12290" max="12290" width="11.5703125" style="5" customWidth="1"/>
    <col min="12291" max="12291" width="0" style="5" hidden="1" customWidth="1"/>
    <col min="12292" max="12292" width="10.5703125" style="5" customWidth="1"/>
    <col min="12293" max="12293" width="9.7109375" style="5" customWidth="1"/>
    <col min="12294" max="12294" width="9.28515625" style="5" customWidth="1"/>
    <col min="12295" max="12295" width="11.42578125" style="5"/>
    <col min="12296" max="12296" width="10.28515625" style="5" customWidth="1"/>
    <col min="12297" max="12297" width="11.42578125" style="5"/>
    <col min="12298" max="12298" width="8.140625" style="5" customWidth="1"/>
    <col min="12299" max="12544" width="11.42578125" style="5"/>
    <col min="12545" max="12545" width="29.85546875" style="5" customWidth="1"/>
    <col min="12546" max="12546" width="11.5703125" style="5" customWidth="1"/>
    <col min="12547" max="12547" width="0" style="5" hidden="1" customWidth="1"/>
    <col min="12548" max="12548" width="10.5703125" style="5" customWidth="1"/>
    <col min="12549" max="12549" width="9.7109375" style="5" customWidth="1"/>
    <col min="12550" max="12550" width="9.28515625" style="5" customWidth="1"/>
    <col min="12551" max="12551" width="11.42578125" style="5"/>
    <col min="12552" max="12552" width="10.28515625" style="5" customWidth="1"/>
    <col min="12553" max="12553" width="11.42578125" style="5"/>
    <col min="12554" max="12554" width="8.140625" style="5" customWidth="1"/>
    <col min="12555" max="12800" width="11.42578125" style="5"/>
    <col min="12801" max="12801" width="29.85546875" style="5" customWidth="1"/>
    <col min="12802" max="12802" width="11.5703125" style="5" customWidth="1"/>
    <col min="12803" max="12803" width="0" style="5" hidden="1" customWidth="1"/>
    <col min="12804" max="12804" width="10.5703125" style="5" customWidth="1"/>
    <col min="12805" max="12805" width="9.7109375" style="5" customWidth="1"/>
    <col min="12806" max="12806" width="9.28515625" style="5" customWidth="1"/>
    <col min="12807" max="12807" width="11.42578125" style="5"/>
    <col min="12808" max="12808" width="10.28515625" style="5" customWidth="1"/>
    <col min="12809" max="12809" width="11.42578125" style="5"/>
    <col min="12810" max="12810" width="8.140625" style="5" customWidth="1"/>
    <col min="12811" max="13056" width="11.42578125" style="5"/>
    <col min="13057" max="13057" width="29.85546875" style="5" customWidth="1"/>
    <col min="13058" max="13058" width="11.5703125" style="5" customWidth="1"/>
    <col min="13059" max="13059" width="0" style="5" hidden="1" customWidth="1"/>
    <col min="13060" max="13060" width="10.5703125" style="5" customWidth="1"/>
    <col min="13061" max="13061" width="9.7109375" style="5" customWidth="1"/>
    <col min="13062" max="13062" width="9.28515625" style="5" customWidth="1"/>
    <col min="13063" max="13063" width="11.42578125" style="5"/>
    <col min="13064" max="13064" width="10.28515625" style="5" customWidth="1"/>
    <col min="13065" max="13065" width="11.42578125" style="5"/>
    <col min="13066" max="13066" width="8.140625" style="5" customWidth="1"/>
    <col min="13067" max="13312" width="11.42578125" style="5"/>
    <col min="13313" max="13313" width="29.85546875" style="5" customWidth="1"/>
    <col min="13314" max="13314" width="11.5703125" style="5" customWidth="1"/>
    <col min="13315" max="13315" width="0" style="5" hidden="1" customWidth="1"/>
    <col min="13316" max="13316" width="10.5703125" style="5" customWidth="1"/>
    <col min="13317" max="13317" width="9.7109375" style="5" customWidth="1"/>
    <col min="13318" max="13318" width="9.28515625" style="5" customWidth="1"/>
    <col min="13319" max="13319" width="11.42578125" style="5"/>
    <col min="13320" max="13320" width="10.28515625" style="5" customWidth="1"/>
    <col min="13321" max="13321" width="11.42578125" style="5"/>
    <col min="13322" max="13322" width="8.140625" style="5" customWidth="1"/>
    <col min="13323" max="13568" width="11.42578125" style="5"/>
    <col min="13569" max="13569" width="29.85546875" style="5" customWidth="1"/>
    <col min="13570" max="13570" width="11.5703125" style="5" customWidth="1"/>
    <col min="13571" max="13571" width="0" style="5" hidden="1" customWidth="1"/>
    <col min="13572" max="13572" width="10.5703125" style="5" customWidth="1"/>
    <col min="13573" max="13573" width="9.7109375" style="5" customWidth="1"/>
    <col min="13574" max="13574" width="9.28515625" style="5" customWidth="1"/>
    <col min="13575" max="13575" width="11.42578125" style="5"/>
    <col min="13576" max="13576" width="10.28515625" style="5" customWidth="1"/>
    <col min="13577" max="13577" width="11.42578125" style="5"/>
    <col min="13578" max="13578" width="8.140625" style="5" customWidth="1"/>
    <col min="13579" max="13824" width="11.42578125" style="5"/>
    <col min="13825" max="13825" width="29.85546875" style="5" customWidth="1"/>
    <col min="13826" max="13826" width="11.5703125" style="5" customWidth="1"/>
    <col min="13827" max="13827" width="0" style="5" hidden="1" customWidth="1"/>
    <col min="13828" max="13828" width="10.5703125" style="5" customWidth="1"/>
    <col min="13829" max="13829" width="9.7109375" style="5" customWidth="1"/>
    <col min="13830" max="13830" width="9.28515625" style="5" customWidth="1"/>
    <col min="13831" max="13831" width="11.42578125" style="5"/>
    <col min="13832" max="13832" width="10.28515625" style="5" customWidth="1"/>
    <col min="13833" max="13833" width="11.42578125" style="5"/>
    <col min="13834" max="13834" width="8.140625" style="5" customWidth="1"/>
    <col min="13835" max="14080" width="11.42578125" style="5"/>
    <col min="14081" max="14081" width="29.85546875" style="5" customWidth="1"/>
    <col min="14082" max="14082" width="11.5703125" style="5" customWidth="1"/>
    <col min="14083" max="14083" width="0" style="5" hidden="1" customWidth="1"/>
    <col min="14084" max="14084" width="10.5703125" style="5" customWidth="1"/>
    <col min="14085" max="14085" width="9.7109375" style="5" customWidth="1"/>
    <col min="14086" max="14086" width="9.28515625" style="5" customWidth="1"/>
    <col min="14087" max="14087" width="11.42578125" style="5"/>
    <col min="14088" max="14088" width="10.28515625" style="5" customWidth="1"/>
    <col min="14089" max="14089" width="11.42578125" style="5"/>
    <col min="14090" max="14090" width="8.140625" style="5" customWidth="1"/>
    <col min="14091" max="14336" width="11.42578125" style="5"/>
    <col min="14337" max="14337" width="29.85546875" style="5" customWidth="1"/>
    <col min="14338" max="14338" width="11.5703125" style="5" customWidth="1"/>
    <col min="14339" max="14339" width="0" style="5" hidden="1" customWidth="1"/>
    <col min="14340" max="14340" width="10.5703125" style="5" customWidth="1"/>
    <col min="14341" max="14341" width="9.7109375" style="5" customWidth="1"/>
    <col min="14342" max="14342" width="9.28515625" style="5" customWidth="1"/>
    <col min="14343" max="14343" width="11.42578125" style="5"/>
    <col min="14344" max="14344" width="10.28515625" style="5" customWidth="1"/>
    <col min="14345" max="14345" width="11.42578125" style="5"/>
    <col min="14346" max="14346" width="8.140625" style="5" customWidth="1"/>
    <col min="14347" max="14592" width="11.42578125" style="5"/>
    <col min="14593" max="14593" width="29.85546875" style="5" customWidth="1"/>
    <col min="14594" max="14594" width="11.5703125" style="5" customWidth="1"/>
    <col min="14595" max="14595" width="0" style="5" hidden="1" customWidth="1"/>
    <col min="14596" max="14596" width="10.5703125" style="5" customWidth="1"/>
    <col min="14597" max="14597" width="9.7109375" style="5" customWidth="1"/>
    <col min="14598" max="14598" width="9.28515625" style="5" customWidth="1"/>
    <col min="14599" max="14599" width="11.42578125" style="5"/>
    <col min="14600" max="14600" width="10.28515625" style="5" customWidth="1"/>
    <col min="14601" max="14601" width="11.42578125" style="5"/>
    <col min="14602" max="14602" width="8.140625" style="5" customWidth="1"/>
    <col min="14603" max="14848" width="11.42578125" style="5"/>
    <col min="14849" max="14849" width="29.85546875" style="5" customWidth="1"/>
    <col min="14850" max="14850" width="11.5703125" style="5" customWidth="1"/>
    <col min="14851" max="14851" width="0" style="5" hidden="1" customWidth="1"/>
    <col min="14852" max="14852" width="10.5703125" style="5" customWidth="1"/>
    <col min="14853" max="14853" width="9.7109375" style="5" customWidth="1"/>
    <col min="14854" max="14854" width="9.28515625" style="5" customWidth="1"/>
    <col min="14855" max="14855" width="11.42578125" style="5"/>
    <col min="14856" max="14856" width="10.28515625" style="5" customWidth="1"/>
    <col min="14857" max="14857" width="11.42578125" style="5"/>
    <col min="14858" max="14858" width="8.140625" style="5" customWidth="1"/>
    <col min="14859" max="15104" width="11.42578125" style="5"/>
    <col min="15105" max="15105" width="29.85546875" style="5" customWidth="1"/>
    <col min="15106" max="15106" width="11.5703125" style="5" customWidth="1"/>
    <col min="15107" max="15107" width="0" style="5" hidden="1" customWidth="1"/>
    <col min="15108" max="15108" width="10.5703125" style="5" customWidth="1"/>
    <col min="15109" max="15109" width="9.7109375" style="5" customWidth="1"/>
    <col min="15110" max="15110" width="9.28515625" style="5" customWidth="1"/>
    <col min="15111" max="15111" width="11.42578125" style="5"/>
    <col min="15112" max="15112" width="10.28515625" style="5" customWidth="1"/>
    <col min="15113" max="15113" width="11.42578125" style="5"/>
    <col min="15114" max="15114" width="8.140625" style="5" customWidth="1"/>
    <col min="15115" max="15360" width="11.42578125" style="5"/>
    <col min="15361" max="15361" width="29.85546875" style="5" customWidth="1"/>
    <col min="15362" max="15362" width="11.5703125" style="5" customWidth="1"/>
    <col min="15363" max="15363" width="0" style="5" hidden="1" customWidth="1"/>
    <col min="15364" max="15364" width="10.5703125" style="5" customWidth="1"/>
    <col min="15365" max="15365" width="9.7109375" style="5" customWidth="1"/>
    <col min="15366" max="15366" width="9.28515625" style="5" customWidth="1"/>
    <col min="15367" max="15367" width="11.42578125" style="5"/>
    <col min="15368" max="15368" width="10.28515625" style="5" customWidth="1"/>
    <col min="15369" max="15369" width="11.42578125" style="5"/>
    <col min="15370" max="15370" width="8.140625" style="5" customWidth="1"/>
    <col min="15371" max="15616" width="11.42578125" style="5"/>
    <col min="15617" max="15617" width="29.85546875" style="5" customWidth="1"/>
    <col min="15618" max="15618" width="11.5703125" style="5" customWidth="1"/>
    <col min="15619" max="15619" width="0" style="5" hidden="1" customWidth="1"/>
    <col min="15620" max="15620" width="10.5703125" style="5" customWidth="1"/>
    <col min="15621" max="15621" width="9.7109375" style="5" customWidth="1"/>
    <col min="15622" max="15622" width="9.28515625" style="5" customWidth="1"/>
    <col min="15623" max="15623" width="11.42578125" style="5"/>
    <col min="15624" max="15624" width="10.28515625" style="5" customWidth="1"/>
    <col min="15625" max="15625" width="11.42578125" style="5"/>
    <col min="15626" max="15626" width="8.140625" style="5" customWidth="1"/>
    <col min="15627" max="15872" width="11.42578125" style="5"/>
    <col min="15873" max="15873" width="29.85546875" style="5" customWidth="1"/>
    <col min="15874" max="15874" width="11.5703125" style="5" customWidth="1"/>
    <col min="15875" max="15875" width="0" style="5" hidden="1" customWidth="1"/>
    <col min="15876" max="15876" width="10.5703125" style="5" customWidth="1"/>
    <col min="15877" max="15877" width="9.7109375" style="5" customWidth="1"/>
    <col min="15878" max="15878" width="9.28515625" style="5" customWidth="1"/>
    <col min="15879" max="15879" width="11.42578125" style="5"/>
    <col min="15880" max="15880" width="10.28515625" style="5" customWidth="1"/>
    <col min="15881" max="15881" width="11.42578125" style="5"/>
    <col min="15882" max="15882" width="8.140625" style="5" customWidth="1"/>
    <col min="15883" max="16128" width="11.42578125" style="5"/>
    <col min="16129" max="16129" width="29.85546875" style="5" customWidth="1"/>
    <col min="16130" max="16130" width="11.5703125" style="5" customWidth="1"/>
    <col min="16131" max="16131" width="0" style="5" hidden="1" customWidth="1"/>
    <col min="16132" max="16132" width="10.5703125" style="5" customWidth="1"/>
    <col min="16133" max="16133" width="9.7109375" style="5" customWidth="1"/>
    <col min="16134" max="16134" width="9.28515625" style="5" customWidth="1"/>
    <col min="16135" max="16135" width="11.42578125" style="5"/>
    <col min="16136" max="16136" width="10.28515625" style="5" customWidth="1"/>
    <col min="16137" max="16137" width="11.42578125" style="5"/>
    <col min="16138" max="16138" width="8.140625" style="5" customWidth="1"/>
    <col min="16139" max="16384" width="11.42578125" style="5"/>
  </cols>
  <sheetData>
    <row r="1" spans="1:17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>
        <v>2017</v>
      </c>
    </row>
    <row r="2" spans="1:17" ht="26.25" customHeight="1" x14ac:dyDescent="0.2">
      <c r="A2" s="1"/>
      <c r="B2" s="6" t="s">
        <v>8</v>
      </c>
      <c r="C2" s="6"/>
      <c r="D2" s="3"/>
      <c r="E2" s="3"/>
      <c r="F2" s="7" t="s">
        <v>9</v>
      </c>
      <c r="G2" s="7" t="s">
        <v>10</v>
      </c>
      <c r="H2" s="7" t="s">
        <v>11</v>
      </c>
      <c r="I2" s="7" t="s">
        <v>11</v>
      </c>
      <c r="J2" s="8" t="s">
        <v>12</v>
      </c>
      <c r="L2" s="8" t="s">
        <v>13</v>
      </c>
    </row>
    <row r="3" spans="1:17" x14ac:dyDescent="0.2">
      <c r="A3" s="9" t="s">
        <v>14</v>
      </c>
      <c r="B3" s="10">
        <v>8200</v>
      </c>
      <c r="C3" s="11">
        <v>16</v>
      </c>
      <c r="D3" s="12">
        <f>10+2+2</f>
        <v>14</v>
      </c>
      <c r="E3" s="13">
        <f>1+1+1</f>
        <v>3</v>
      </c>
      <c r="F3" s="13">
        <f>1+1</f>
        <v>2</v>
      </c>
      <c r="G3" s="13">
        <f>1+1+1+1</f>
        <v>4</v>
      </c>
      <c r="H3" s="13">
        <f>1+1</f>
        <v>2</v>
      </c>
      <c r="I3" s="13">
        <f>2+1</f>
        <v>3</v>
      </c>
      <c r="J3" s="14">
        <f t="shared" ref="J3:J28" si="0">SUM(E3:I3)</f>
        <v>14</v>
      </c>
      <c r="K3" s="15">
        <f t="shared" ref="K3:K28" si="1">+J3</f>
        <v>14</v>
      </c>
      <c r="L3" s="16">
        <f>+K3/'[1]2017'!J3</f>
        <v>1</v>
      </c>
      <c r="Q3" s="17">
        <f t="shared" ref="Q3:Q27" si="2">+IF(J3=0,B3,B3/K3)</f>
        <v>585.71428571428567</v>
      </c>
    </row>
    <row r="4" spans="1:17" x14ac:dyDescent="0.2">
      <c r="A4" s="9" t="s">
        <v>15</v>
      </c>
      <c r="B4" s="10">
        <v>2669</v>
      </c>
      <c r="C4" s="11">
        <v>2</v>
      </c>
      <c r="D4" s="18">
        <v>1</v>
      </c>
      <c r="E4" s="19"/>
      <c r="F4" s="19"/>
      <c r="G4" s="19"/>
      <c r="H4" s="19"/>
      <c r="I4" s="19"/>
      <c r="J4" s="14">
        <f t="shared" si="0"/>
        <v>0</v>
      </c>
      <c r="K4" s="15">
        <f t="shared" si="1"/>
        <v>0</v>
      </c>
      <c r="L4" s="20">
        <f>+K4/'[1]2017'!J4</f>
        <v>0</v>
      </c>
      <c r="Q4" s="17">
        <f t="shared" si="2"/>
        <v>2669</v>
      </c>
    </row>
    <row r="5" spans="1:17" x14ac:dyDescent="0.2">
      <c r="A5" s="9" t="s">
        <v>16</v>
      </c>
      <c r="B5" s="10">
        <v>2100</v>
      </c>
      <c r="C5" s="11">
        <v>4</v>
      </c>
      <c r="D5" s="18">
        <v>2</v>
      </c>
      <c r="E5" s="13"/>
      <c r="F5" s="13"/>
      <c r="G5" s="13">
        <v>1</v>
      </c>
      <c r="H5" s="13"/>
      <c r="I5" s="21"/>
      <c r="J5" s="14">
        <f t="shared" si="0"/>
        <v>1</v>
      </c>
      <c r="K5" s="15">
        <f t="shared" si="1"/>
        <v>1</v>
      </c>
      <c r="L5" s="20">
        <f>+K5/'[1]2017'!J5</f>
        <v>0.5</v>
      </c>
      <c r="Q5" s="17">
        <f t="shared" si="2"/>
        <v>2100</v>
      </c>
    </row>
    <row r="6" spans="1:17" x14ac:dyDescent="0.2">
      <c r="A6" s="9" t="s">
        <v>17</v>
      </c>
      <c r="B6" s="10">
        <v>3650</v>
      </c>
      <c r="C6" s="11">
        <v>6</v>
      </c>
      <c r="D6" s="18">
        <v>4</v>
      </c>
      <c r="E6" s="13">
        <v>1</v>
      </c>
      <c r="F6" s="13">
        <v>1</v>
      </c>
      <c r="G6" s="13"/>
      <c r="H6" s="13">
        <v>1</v>
      </c>
      <c r="I6" s="13">
        <v>1</v>
      </c>
      <c r="J6" s="14">
        <f t="shared" si="0"/>
        <v>4</v>
      </c>
      <c r="K6" s="15">
        <f t="shared" si="1"/>
        <v>4</v>
      </c>
      <c r="L6" s="22">
        <f>+K6/'[1]2017'!J6</f>
        <v>1</v>
      </c>
      <c r="Q6" s="17">
        <f t="shared" si="2"/>
        <v>912.5</v>
      </c>
    </row>
    <row r="7" spans="1:17" x14ac:dyDescent="0.2">
      <c r="A7" s="9" t="s">
        <v>18</v>
      </c>
      <c r="B7" s="23">
        <v>4600</v>
      </c>
      <c r="C7" s="24">
        <v>5</v>
      </c>
      <c r="D7" s="18">
        <v>4</v>
      </c>
      <c r="E7" s="13">
        <v>1</v>
      </c>
      <c r="F7" s="13">
        <v>1</v>
      </c>
      <c r="G7" s="13"/>
      <c r="H7" s="13">
        <v>1</v>
      </c>
      <c r="I7" s="13">
        <v>1</v>
      </c>
      <c r="J7" s="14">
        <f t="shared" si="0"/>
        <v>4</v>
      </c>
      <c r="K7" s="15">
        <f t="shared" si="1"/>
        <v>4</v>
      </c>
      <c r="L7" s="22">
        <f>+K7/'[1]2017'!J7</f>
        <v>1</v>
      </c>
      <c r="Q7" s="17">
        <f t="shared" si="2"/>
        <v>1150</v>
      </c>
    </row>
    <row r="8" spans="1:17" x14ac:dyDescent="0.2">
      <c r="A8" s="9" t="s">
        <v>19</v>
      </c>
      <c r="B8" s="10">
        <f>285+401+388</f>
        <v>1074</v>
      </c>
      <c r="C8" s="11">
        <v>2</v>
      </c>
      <c r="D8" s="18">
        <v>1</v>
      </c>
      <c r="E8" s="13"/>
      <c r="F8" s="19"/>
      <c r="G8" s="19"/>
      <c r="H8" s="13"/>
      <c r="I8" s="19"/>
      <c r="J8" s="14">
        <f t="shared" si="0"/>
        <v>0</v>
      </c>
      <c r="K8" s="15">
        <f t="shared" si="1"/>
        <v>0</v>
      </c>
      <c r="L8" s="20">
        <f>+K8/'[1]2017'!J8</f>
        <v>0</v>
      </c>
      <c r="Q8" s="17">
        <f t="shared" si="2"/>
        <v>1074</v>
      </c>
    </row>
    <row r="9" spans="1:17" x14ac:dyDescent="0.2">
      <c r="A9" s="9" t="s">
        <v>20</v>
      </c>
      <c r="B9" s="10">
        <f>200+300+155+150+200+393+75+75</f>
        <v>1548</v>
      </c>
      <c r="C9" s="11">
        <v>3</v>
      </c>
      <c r="D9" s="18">
        <v>2</v>
      </c>
      <c r="E9" s="19"/>
      <c r="F9" s="19"/>
      <c r="G9" s="13"/>
      <c r="H9" s="19"/>
      <c r="I9" s="19"/>
      <c r="J9" s="14">
        <f t="shared" si="0"/>
        <v>0</v>
      </c>
      <c r="K9" s="15">
        <f t="shared" si="1"/>
        <v>0</v>
      </c>
      <c r="L9" s="20">
        <f>+K9/'[1]2017'!J9</f>
        <v>0</v>
      </c>
      <c r="Q9" s="17">
        <f t="shared" si="2"/>
        <v>1548</v>
      </c>
    </row>
    <row r="10" spans="1:17" x14ac:dyDescent="0.2">
      <c r="A10" s="9" t="s">
        <v>21</v>
      </c>
      <c r="B10" s="10">
        <f>137+215+220+226+271</f>
        <v>1069</v>
      </c>
      <c r="C10" s="11">
        <v>2</v>
      </c>
      <c r="D10" s="12">
        <f>1+1</f>
        <v>2</v>
      </c>
      <c r="E10" s="19"/>
      <c r="F10" s="13">
        <v>1</v>
      </c>
      <c r="G10" s="13"/>
      <c r="H10" s="19"/>
      <c r="I10" s="13">
        <v>1</v>
      </c>
      <c r="J10" s="14">
        <f t="shared" si="0"/>
        <v>2</v>
      </c>
      <c r="K10" s="15">
        <f t="shared" si="1"/>
        <v>2</v>
      </c>
      <c r="L10" s="25">
        <f>+K10/'[1]2017'!J10</f>
        <v>1</v>
      </c>
      <c r="Q10" s="17">
        <f t="shared" si="2"/>
        <v>534.5</v>
      </c>
    </row>
    <row r="11" spans="1:17" x14ac:dyDescent="0.2">
      <c r="A11" s="9" t="s">
        <v>22</v>
      </c>
      <c r="B11" s="10">
        <v>1270</v>
      </c>
      <c r="C11" s="11">
        <v>2</v>
      </c>
      <c r="D11" s="12">
        <f>1+1</f>
        <v>2</v>
      </c>
      <c r="E11" s="19"/>
      <c r="F11" s="13">
        <v>1</v>
      </c>
      <c r="G11" s="13"/>
      <c r="H11" s="19"/>
      <c r="I11" s="13"/>
      <c r="J11" s="14">
        <f t="shared" si="0"/>
        <v>1</v>
      </c>
      <c r="K11" s="15">
        <f t="shared" si="1"/>
        <v>1</v>
      </c>
      <c r="L11" s="25">
        <f>+K11/'[1]2017'!J11</f>
        <v>0.5</v>
      </c>
      <c r="Q11" s="17">
        <f t="shared" si="2"/>
        <v>1270</v>
      </c>
    </row>
    <row r="12" spans="1:17" x14ac:dyDescent="0.2">
      <c r="A12" s="9" t="s">
        <v>23</v>
      </c>
      <c r="B12" s="10">
        <f>26+196+15+188+10+410+360+170+1600</f>
        <v>2975</v>
      </c>
      <c r="C12" s="11">
        <v>5</v>
      </c>
      <c r="D12" s="12">
        <f>3+2</f>
        <v>5</v>
      </c>
      <c r="E12" s="13">
        <v>1</v>
      </c>
      <c r="F12" s="19"/>
      <c r="G12" s="13"/>
      <c r="H12" s="13">
        <v>1</v>
      </c>
      <c r="I12" s="13">
        <v>1</v>
      </c>
      <c r="J12" s="14">
        <f t="shared" si="0"/>
        <v>3</v>
      </c>
      <c r="K12" s="15">
        <f t="shared" si="1"/>
        <v>3</v>
      </c>
      <c r="L12" s="16">
        <f>+K12/'[1]2017'!J12</f>
        <v>0.6</v>
      </c>
      <c r="Q12" s="17">
        <f t="shared" si="2"/>
        <v>991.66666666666663</v>
      </c>
    </row>
    <row r="13" spans="1:17" x14ac:dyDescent="0.2">
      <c r="A13" s="9" t="s">
        <v>24</v>
      </c>
      <c r="B13" s="10">
        <v>2077</v>
      </c>
      <c r="C13" s="11">
        <v>3</v>
      </c>
      <c r="D13" s="12">
        <f>2+2</f>
        <v>4</v>
      </c>
      <c r="E13" s="13">
        <v>1</v>
      </c>
      <c r="F13" s="13"/>
      <c r="G13" s="13">
        <v>1</v>
      </c>
      <c r="H13" s="13">
        <v>1</v>
      </c>
      <c r="I13" s="13">
        <v>1</v>
      </c>
      <c r="J13" s="14">
        <f t="shared" si="0"/>
        <v>4</v>
      </c>
      <c r="K13" s="15">
        <f t="shared" si="1"/>
        <v>4</v>
      </c>
      <c r="L13" s="16">
        <f>+K13/'[1]2017'!J13</f>
        <v>1</v>
      </c>
      <c r="Q13" s="17">
        <f t="shared" si="2"/>
        <v>519.25</v>
      </c>
    </row>
    <row r="14" spans="1:17" x14ac:dyDescent="0.2">
      <c r="A14" s="9" t="s">
        <v>25</v>
      </c>
      <c r="B14" s="10">
        <v>3773</v>
      </c>
      <c r="C14" s="11">
        <v>4</v>
      </c>
      <c r="D14" s="18">
        <v>3</v>
      </c>
      <c r="E14" s="13"/>
      <c r="F14" s="13"/>
      <c r="G14" s="13">
        <v>1</v>
      </c>
      <c r="H14" s="13"/>
      <c r="I14" s="26">
        <v>1</v>
      </c>
      <c r="J14" s="14">
        <f t="shared" si="0"/>
        <v>2</v>
      </c>
      <c r="K14" s="15">
        <f t="shared" si="1"/>
        <v>2</v>
      </c>
      <c r="L14" s="20">
        <f>+K14/'[1]2017'!J14</f>
        <v>0.66666666666666663</v>
      </c>
      <c r="Q14" s="17">
        <f t="shared" si="2"/>
        <v>1886.5</v>
      </c>
    </row>
    <row r="15" spans="1:17" x14ac:dyDescent="0.2">
      <c r="A15" s="9" t="s">
        <v>26</v>
      </c>
      <c r="B15" s="10">
        <v>1752</v>
      </c>
      <c r="C15" s="11">
        <v>3</v>
      </c>
      <c r="D15" s="12">
        <f>2+1</f>
        <v>3</v>
      </c>
      <c r="E15" s="13">
        <v>1</v>
      </c>
      <c r="F15" s="13"/>
      <c r="G15" s="13"/>
      <c r="H15" s="13">
        <v>1</v>
      </c>
      <c r="I15" s="13">
        <v>1</v>
      </c>
      <c r="J15" s="14">
        <f t="shared" si="0"/>
        <v>3</v>
      </c>
      <c r="K15" s="15">
        <f t="shared" si="1"/>
        <v>3</v>
      </c>
      <c r="L15" s="22">
        <f>+K15/'[1]2017'!J15</f>
        <v>1</v>
      </c>
      <c r="Q15" s="17">
        <f t="shared" si="2"/>
        <v>584</v>
      </c>
    </row>
    <row r="16" spans="1:17" x14ac:dyDescent="0.2">
      <c r="A16" s="9" t="s">
        <v>27</v>
      </c>
      <c r="B16" s="10">
        <v>3600</v>
      </c>
      <c r="C16" s="11">
        <v>1</v>
      </c>
      <c r="D16" s="18">
        <v>2</v>
      </c>
      <c r="E16" s="19"/>
      <c r="F16" s="19"/>
      <c r="G16" s="13">
        <v>1</v>
      </c>
      <c r="H16" s="13"/>
      <c r="I16" s="19"/>
      <c r="J16" s="14">
        <f t="shared" si="0"/>
        <v>1</v>
      </c>
      <c r="K16" s="15">
        <f t="shared" si="1"/>
        <v>1</v>
      </c>
      <c r="L16" s="20">
        <f>+K16/'[1]2017'!J16</f>
        <v>0.5</v>
      </c>
      <c r="Q16" s="17">
        <f t="shared" si="2"/>
        <v>3600</v>
      </c>
    </row>
    <row r="17" spans="1:17" x14ac:dyDescent="0.2">
      <c r="A17" s="9" t="s">
        <v>28</v>
      </c>
      <c r="B17" s="10">
        <v>5890</v>
      </c>
      <c r="C17" s="11">
        <v>3</v>
      </c>
      <c r="D17" s="18">
        <v>5</v>
      </c>
      <c r="E17" s="13"/>
      <c r="F17" s="19"/>
      <c r="G17" s="13">
        <v>1</v>
      </c>
      <c r="H17" s="13">
        <v>1</v>
      </c>
      <c r="I17" s="13">
        <v>1</v>
      </c>
      <c r="J17" s="14">
        <f t="shared" si="0"/>
        <v>3</v>
      </c>
      <c r="K17" s="15">
        <f t="shared" si="1"/>
        <v>3</v>
      </c>
      <c r="L17" s="20">
        <f>+K17/'[1]2017'!J17</f>
        <v>0.6</v>
      </c>
      <c r="Q17" s="17">
        <f t="shared" si="2"/>
        <v>1963.3333333333333</v>
      </c>
    </row>
    <row r="18" spans="1:17" x14ac:dyDescent="0.2">
      <c r="A18" s="9" t="s">
        <v>29</v>
      </c>
      <c r="B18" s="10">
        <v>10600</v>
      </c>
      <c r="C18" s="11">
        <v>3</v>
      </c>
      <c r="D18" s="18">
        <v>5</v>
      </c>
      <c r="E18" s="13">
        <v>1</v>
      </c>
      <c r="F18" s="19"/>
      <c r="G18" s="19"/>
      <c r="H18" s="13">
        <v>1</v>
      </c>
      <c r="I18" s="19"/>
      <c r="J18" s="14">
        <f t="shared" si="0"/>
        <v>2</v>
      </c>
      <c r="K18" s="15">
        <f t="shared" si="1"/>
        <v>2</v>
      </c>
      <c r="L18" s="20">
        <f>+K18/'[1]2017'!J18</f>
        <v>0.4</v>
      </c>
      <c r="Q18" s="17">
        <f t="shared" si="2"/>
        <v>5300</v>
      </c>
    </row>
    <row r="19" spans="1:17" x14ac:dyDescent="0.2">
      <c r="A19" s="9" t="s">
        <v>30</v>
      </c>
      <c r="B19" s="10">
        <v>3479</v>
      </c>
      <c r="C19" s="11">
        <v>2</v>
      </c>
      <c r="D19" s="18">
        <v>2</v>
      </c>
      <c r="E19" s="19"/>
      <c r="F19" s="19"/>
      <c r="G19" s="19"/>
      <c r="H19" s="19"/>
      <c r="I19" s="19"/>
      <c r="J19" s="14">
        <f t="shared" si="0"/>
        <v>0</v>
      </c>
      <c r="K19" s="15">
        <f t="shared" si="1"/>
        <v>0</v>
      </c>
      <c r="L19" s="20">
        <f>+K19/'[1]2017'!J19</f>
        <v>0</v>
      </c>
      <c r="Q19" s="17">
        <f t="shared" si="2"/>
        <v>3479</v>
      </c>
    </row>
    <row r="20" spans="1:17" x14ac:dyDescent="0.2">
      <c r="A20" s="9" t="s">
        <v>31</v>
      </c>
      <c r="B20" s="10">
        <v>1400</v>
      </c>
      <c r="C20" s="11">
        <v>2</v>
      </c>
      <c r="D20" s="18">
        <v>1</v>
      </c>
      <c r="E20" s="19"/>
      <c r="F20" s="19"/>
      <c r="G20" s="19"/>
      <c r="H20" s="19"/>
      <c r="I20" s="19"/>
      <c r="J20" s="14">
        <f t="shared" si="0"/>
        <v>0</v>
      </c>
      <c r="K20" s="15">
        <f t="shared" si="1"/>
        <v>0</v>
      </c>
      <c r="L20" s="20">
        <f>+K20/'[1]2017'!J20</f>
        <v>0</v>
      </c>
      <c r="Q20" s="17">
        <f t="shared" si="2"/>
        <v>1400</v>
      </c>
    </row>
    <row r="21" spans="1:17" x14ac:dyDescent="0.2">
      <c r="A21" s="9" t="s">
        <v>32</v>
      </c>
      <c r="B21" s="10">
        <f>195+137+73+74+152+238+113+55+107+1150</f>
        <v>2294</v>
      </c>
      <c r="C21" s="11">
        <v>1</v>
      </c>
      <c r="D21" s="18">
        <v>2</v>
      </c>
      <c r="E21" s="13"/>
      <c r="F21" s="13">
        <v>1</v>
      </c>
      <c r="G21" s="19"/>
      <c r="H21" s="13"/>
      <c r="I21" s="19"/>
      <c r="J21" s="14">
        <f t="shared" si="0"/>
        <v>1</v>
      </c>
      <c r="K21" s="15">
        <f t="shared" si="1"/>
        <v>1</v>
      </c>
      <c r="L21" s="20">
        <f>+K21/'[1]2017'!J21</f>
        <v>0.5</v>
      </c>
      <c r="Q21" s="17">
        <f t="shared" si="2"/>
        <v>2294</v>
      </c>
    </row>
    <row r="22" spans="1:17" x14ac:dyDescent="0.2">
      <c r="A22" s="9" t="s">
        <v>33</v>
      </c>
      <c r="B22" s="10">
        <v>2100</v>
      </c>
      <c r="C22" s="11">
        <v>1</v>
      </c>
      <c r="D22" s="12">
        <f>1+2</f>
        <v>3</v>
      </c>
      <c r="E22" s="13"/>
      <c r="F22" s="19"/>
      <c r="G22" s="13"/>
      <c r="H22" s="19"/>
      <c r="I22" s="13">
        <v>1</v>
      </c>
      <c r="J22" s="14">
        <f t="shared" si="0"/>
        <v>1</v>
      </c>
      <c r="K22" s="15">
        <f t="shared" si="1"/>
        <v>1</v>
      </c>
      <c r="L22" s="25">
        <f>+K22/'[1]2017'!J22</f>
        <v>0.33333333333333331</v>
      </c>
      <c r="Q22" s="17">
        <f t="shared" si="2"/>
        <v>2100</v>
      </c>
    </row>
    <row r="23" spans="1:17" x14ac:dyDescent="0.2">
      <c r="A23" s="9" t="s">
        <v>34</v>
      </c>
      <c r="B23" s="10">
        <f>3221+382</f>
        <v>3603</v>
      </c>
      <c r="C23" s="11">
        <v>2</v>
      </c>
      <c r="D23" s="18">
        <v>3</v>
      </c>
      <c r="E23" s="19"/>
      <c r="F23" s="13"/>
      <c r="G23" s="13">
        <v>1</v>
      </c>
      <c r="H23" s="13">
        <v>1</v>
      </c>
      <c r="I23" s="13"/>
      <c r="J23" s="14">
        <f t="shared" si="0"/>
        <v>2</v>
      </c>
      <c r="K23" s="15">
        <f t="shared" si="1"/>
        <v>2</v>
      </c>
      <c r="L23" s="20">
        <f>+K23/'[1]2017'!J23</f>
        <v>0.66666666666666663</v>
      </c>
      <c r="Q23" s="17">
        <f t="shared" si="2"/>
        <v>1801.5</v>
      </c>
    </row>
    <row r="24" spans="1:17" x14ac:dyDescent="0.2">
      <c r="A24" s="9" t="s">
        <v>35</v>
      </c>
      <c r="B24" s="10">
        <v>1770</v>
      </c>
      <c r="C24" s="11">
        <v>1</v>
      </c>
      <c r="D24" s="18">
        <v>1</v>
      </c>
      <c r="E24" s="19"/>
      <c r="F24" s="13"/>
      <c r="G24" s="19"/>
      <c r="H24" s="19"/>
      <c r="I24" s="19"/>
      <c r="J24" s="14">
        <f t="shared" si="0"/>
        <v>0</v>
      </c>
      <c r="K24" s="15">
        <f t="shared" si="1"/>
        <v>0</v>
      </c>
      <c r="L24" s="20">
        <f>+K24/'[1]2017'!J24</f>
        <v>0</v>
      </c>
      <c r="Q24" s="17">
        <f t="shared" si="2"/>
        <v>1770</v>
      </c>
    </row>
    <row r="25" spans="1:17" x14ac:dyDescent="0.2">
      <c r="A25" s="27" t="s">
        <v>36</v>
      </c>
      <c r="B25" s="10">
        <f>1811+85.3</f>
        <v>1896.3</v>
      </c>
      <c r="C25" s="28"/>
      <c r="D25" s="29">
        <f>2+1</f>
        <v>3</v>
      </c>
      <c r="E25" s="26">
        <v>1</v>
      </c>
      <c r="F25" s="30">
        <v>1</v>
      </c>
      <c r="G25" s="26"/>
      <c r="H25" s="30">
        <v>1</v>
      </c>
      <c r="I25" s="31"/>
      <c r="J25" s="14">
        <f t="shared" si="0"/>
        <v>3</v>
      </c>
      <c r="K25" s="15">
        <f t="shared" si="1"/>
        <v>3</v>
      </c>
      <c r="L25" s="22">
        <f>+K25/'[1]2017'!J25</f>
        <v>1</v>
      </c>
      <c r="Q25" s="17">
        <f t="shared" si="2"/>
        <v>632.1</v>
      </c>
    </row>
    <row r="26" spans="1:17" x14ac:dyDescent="0.2">
      <c r="A26" s="32" t="s">
        <v>37</v>
      </c>
      <c r="B26" s="10">
        <v>1874</v>
      </c>
      <c r="C26" s="33"/>
      <c r="D26" s="34">
        <f>2+1</f>
        <v>3</v>
      </c>
      <c r="E26" s="30"/>
      <c r="F26" s="30">
        <f>1+1</f>
        <v>2</v>
      </c>
      <c r="G26" s="30">
        <v>1</v>
      </c>
      <c r="H26" s="30"/>
      <c r="I26" s="30"/>
      <c r="J26" s="14">
        <f t="shared" si="0"/>
        <v>3</v>
      </c>
      <c r="K26" s="15">
        <f t="shared" si="1"/>
        <v>3</v>
      </c>
      <c r="L26" s="22">
        <f>+K26/'[1]2017'!J26</f>
        <v>1</v>
      </c>
      <c r="Q26" s="17">
        <f t="shared" si="2"/>
        <v>624.66666666666663</v>
      </c>
    </row>
    <row r="27" spans="1:17" x14ac:dyDescent="0.2">
      <c r="A27" s="32" t="s">
        <v>38</v>
      </c>
      <c r="B27" s="10">
        <v>3182</v>
      </c>
      <c r="C27" s="33"/>
      <c r="D27" s="35">
        <v>2</v>
      </c>
      <c r="E27" s="36"/>
      <c r="F27" s="36"/>
      <c r="G27" s="30">
        <v>1</v>
      </c>
      <c r="H27" s="36"/>
      <c r="I27" s="36"/>
      <c r="J27" s="14">
        <f t="shared" si="0"/>
        <v>1</v>
      </c>
      <c r="K27" s="15">
        <f t="shared" si="1"/>
        <v>1</v>
      </c>
      <c r="L27" s="37">
        <f>+K27/'[1]2017'!J27</f>
        <v>0.5</v>
      </c>
      <c r="Q27" s="17">
        <f t="shared" si="2"/>
        <v>3182</v>
      </c>
    </row>
    <row r="28" spans="1:17" x14ac:dyDescent="0.2">
      <c r="A28" s="32" t="s">
        <v>39</v>
      </c>
      <c r="B28" s="33"/>
      <c r="C28" s="33"/>
      <c r="D28" s="38"/>
      <c r="E28" s="36"/>
      <c r="F28" s="36"/>
      <c r="G28" s="36"/>
      <c r="H28" s="36"/>
      <c r="I28" s="36"/>
      <c r="J28" s="14">
        <f t="shared" si="0"/>
        <v>0</v>
      </c>
      <c r="K28" s="15">
        <f t="shared" si="1"/>
        <v>0</v>
      </c>
      <c r="L28" s="37"/>
      <c r="Q28" s="17"/>
    </row>
    <row r="29" spans="1:17" x14ac:dyDescent="0.2">
      <c r="A29" s="39" t="s">
        <v>40</v>
      </c>
      <c r="B29" s="40">
        <f>SUM(B3:B27)</f>
        <v>78445.3</v>
      </c>
      <c r="C29" s="40">
        <f>SUM(C3:C25)</f>
        <v>73</v>
      </c>
      <c r="D29" s="41">
        <f t="shared" ref="D29:I29" si="3">SUM(D3:D27)</f>
        <v>79</v>
      </c>
      <c r="E29" s="42">
        <f t="shared" si="3"/>
        <v>10</v>
      </c>
      <c r="F29" s="42">
        <f t="shared" si="3"/>
        <v>10</v>
      </c>
      <c r="G29" s="42">
        <f t="shared" si="3"/>
        <v>12</v>
      </c>
      <c r="H29" s="42">
        <f t="shared" si="3"/>
        <v>11</v>
      </c>
      <c r="I29" s="42">
        <f t="shared" si="3"/>
        <v>12</v>
      </c>
      <c r="J29" s="14">
        <f>SUM(J3:J28)</f>
        <v>55</v>
      </c>
      <c r="K29" s="15">
        <f>SUM(K3:K28)</f>
        <v>55</v>
      </c>
      <c r="L29" s="37">
        <f>+K29/'[1]2017'!J29</f>
        <v>0.70512820512820518</v>
      </c>
      <c r="Q29" s="17">
        <f>+IF(J29=0,B29,B29/K29)</f>
        <v>1426.2781818181818</v>
      </c>
    </row>
    <row r="30" spans="1:17" x14ac:dyDescent="0.2">
      <c r="A30" s="43" t="s">
        <v>41</v>
      </c>
      <c r="B30" s="43"/>
      <c r="C30" s="43"/>
      <c r="D30" s="44">
        <f>SUM(E30:I30)</f>
        <v>78</v>
      </c>
      <c r="E30" s="45">
        <f>+F34</f>
        <v>17.16</v>
      </c>
      <c r="F30" s="45">
        <f>+F35</f>
        <v>13.65</v>
      </c>
      <c r="G30" s="45">
        <f>+F36</f>
        <v>13.65</v>
      </c>
      <c r="H30" s="45">
        <f>+F37</f>
        <v>17.16</v>
      </c>
      <c r="I30" s="45">
        <f>+F38</f>
        <v>16.38</v>
      </c>
    </row>
    <row r="31" spans="1:17" x14ac:dyDescent="0.2">
      <c r="A31" s="40" t="s">
        <v>42</v>
      </c>
      <c r="D31" s="46">
        <f>+D29</f>
        <v>79</v>
      </c>
      <c r="E31" s="17">
        <f>+$D$31*D34</f>
        <v>17.38</v>
      </c>
      <c r="F31" s="17">
        <f>+$D$31*D35</f>
        <v>13.824999999999999</v>
      </c>
      <c r="G31" s="17">
        <f>+$D$31*D36</f>
        <v>13.824999999999999</v>
      </c>
      <c r="H31" s="17">
        <f>+$D$31*D37</f>
        <v>17.38</v>
      </c>
      <c r="I31" s="17">
        <f>+$D$31*D38</f>
        <v>16.59</v>
      </c>
      <c r="J31" s="5" t="s">
        <v>43</v>
      </c>
      <c r="K31" s="5" t="s">
        <v>44</v>
      </c>
      <c r="L31" s="5" t="s">
        <v>45</v>
      </c>
      <c r="M31" s="5" t="s">
        <v>45</v>
      </c>
      <c r="N31" s="5" t="s">
        <v>46</v>
      </c>
    </row>
    <row r="32" spans="1:17" ht="13.5" thickBot="1" x14ac:dyDescent="0.25">
      <c r="D32" s="46">
        <f>SUM(D3:D27)</f>
        <v>79</v>
      </c>
      <c r="I32" s="5" t="s">
        <v>47</v>
      </c>
      <c r="J32" s="46">
        <f>(E29/2-J35)+F29+H29</f>
        <v>27</v>
      </c>
      <c r="K32" s="46">
        <f>+(E29/2-J35)+F29+H29</f>
        <v>27</v>
      </c>
      <c r="L32" s="46">
        <f>+H29+I29</f>
        <v>23</v>
      </c>
      <c r="M32" s="47">
        <f>+L32/$K$29</f>
        <v>0.41818181818181815</v>
      </c>
      <c r="N32" s="47">
        <f>+K32/$K$29</f>
        <v>0.49090909090909091</v>
      </c>
    </row>
    <row r="33" spans="1:14" ht="15.75" x14ac:dyDescent="0.25">
      <c r="A33" s="48" t="s">
        <v>48</v>
      </c>
      <c r="B33" s="49"/>
      <c r="C33" s="49"/>
      <c r="D33" s="50"/>
      <c r="E33" s="49" t="s">
        <v>49</v>
      </c>
      <c r="F33" s="49" t="s">
        <v>50</v>
      </c>
      <c r="G33" s="49" t="s">
        <v>51</v>
      </c>
      <c r="H33" s="51"/>
      <c r="I33" s="52" t="s">
        <v>52</v>
      </c>
      <c r="J33" s="46">
        <f>+(E29/2+J35)+G29+I29</f>
        <v>28</v>
      </c>
      <c r="K33" s="46">
        <f>+(E29/2+J35)+G29+I29</f>
        <v>28</v>
      </c>
      <c r="L33" s="46">
        <f>+(E29)+F29+G29</f>
        <v>32</v>
      </c>
      <c r="M33" s="47">
        <f>+L33/$K$29</f>
        <v>0.58181818181818179</v>
      </c>
      <c r="N33" s="47">
        <f>+K33/$K$29</f>
        <v>0.50909090909090904</v>
      </c>
    </row>
    <row r="34" spans="1:14" ht="15.75" x14ac:dyDescent="0.25">
      <c r="A34" s="53" t="s">
        <v>53</v>
      </c>
      <c r="B34" s="54"/>
      <c r="C34" s="54"/>
      <c r="D34" s="55">
        <v>0.22</v>
      </c>
      <c r="E34" s="54">
        <v>22</v>
      </c>
      <c r="F34" s="56">
        <f>+$E$39/100*E34</f>
        <v>17.16</v>
      </c>
      <c r="G34" s="56">
        <f>+F34*5</f>
        <v>85.8</v>
      </c>
      <c r="H34" s="57"/>
      <c r="J34" s="46">
        <f>SUM(J32:J33)</f>
        <v>55</v>
      </c>
      <c r="K34" s="46">
        <f>SUM(K32:K33)</f>
        <v>55</v>
      </c>
      <c r="L34" s="46">
        <f>SUM(L32:L33)</f>
        <v>55</v>
      </c>
      <c r="M34" s="47">
        <f>SUM(M32:M33)</f>
        <v>1</v>
      </c>
      <c r="N34" s="47">
        <f>SUM(N32:N33)</f>
        <v>1</v>
      </c>
    </row>
    <row r="35" spans="1:14" ht="15.75" x14ac:dyDescent="0.25">
      <c r="A35" s="53" t="s">
        <v>54</v>
      </c>
      <c r="B35" s="54"/>
      <c r="C35" s="54"/>
      <c r="D35" s="55">
        <v>0.17499999999999999</v>
      </c>
      <c r="E35" s="54">
        <v>17.5</v>
      </c>
      <c r="F35" s="56">
        <f>+$E$39/100*E35</f>
        <v>13.65</v>
      </c>
      <c r="G35" s="56">
        <f>+F35*5</f>
        <v>68.25</v>
      </c>
      <c r="H35" s="58"/>
      <c r="I35" s="59" t="s">
        <v>55</v>
      </c>
      <c r="J35" s="60">
        <v>-1</v>
      </c>
    </row>
    <row r="36" spans="1:14" ht="15.75" x14ac:dyDescent="0.25">
      <c r="A36" s="53" t="s">
        <v>56</v>
      </c>
      <c r="B36" s="54"/>
      <c r="C36" s="54"/>
      <c r="D36" s="55">
        <v>0.17499999999999999</v>
      </c>
      <c r="E36" s="54">
        <v>17.5</v>
      </c>
      <c r="F36" s="56">
        <f>+$E$39/100*E36</f>
        <v>13.65</v>
      </c>
      <c r="G36" s="56">
        <f>+F36*5</f>
        <v>68.25</v>
      </c>
      <c r="H36" s="58"/>
    </row>
    <row r="37" spans="1:14" ht="15.75" x14ac:dyDescent="0.25">
      <c r="A37" s="53" t="s">
        <v>57</v>
      </c>
      <c r="B37" s="54"/>
      <c r="C37" s="54"/>
      <c r="D37" s="55">
        <v>0.22</v>
      </c>
      <c r="E37" s="54">
        <v>22</v>
      </c>
      <c r="F37" s="56">
        <f>+$E$39/100*E37</f>
        <v>17.16</v>
      </c>
      <c r="G37" s="56">
        <f>+F37*5</f>
        <v>85.8</v>
      </c>
      <c r="H37" s="58"/>
      <c r="I37" s="5" t="s">
        <v>58</v>
      </c>
      <c r="J37" s="5" t="s">
        <v>59</v>
      </c>
      <c r="K37" s="5" t="s">
        <v>60</v>
      </c>
    </row>
    <row r="38" spans="1:14" ht="16.5" thickBot="1" x14ac:dyDescent="0.3">
      <c r="A38" s="61" t="s">
        <v>61</v>
      </c>
      <c r="B38" s="62"/>
      <c r="C38" s="62"/>
      <c r="D38" s="63">
        <v>0.21</v>
      </c>
      <c r="E38" s="64">
        <v>21</v>
      </c>
      <c r="F38" s="65">
        <f>+$E$39/100*E38</f>
        <v>16.38</v>
      </c>
      <c r="G38" s="65">
        <f>+F38*5</f>
        <v>81.899999999999991</v>
      </c>
      <c r="H38" s="66"/>
    </row>
    <row r="39" spans="1:14" ht="15.75" x14ac:dyDescent="0.25">
      <c r="A39" s="32"/>
      <c r="B39" s="32"/>
      <c r="C39" s="32"/>
      <c r="E39" s="54">
        <v>78</v>
      </c>
      <c r="F39" s="46">
        <f>SUM(F34:F38)</f>
        <v>78</v>
      </c>
      <c r="G39" s="5">
        <f>SUM(G34:G38)</f>
        <v>390</v>
      </c>
    </row>
    <row r="40" spans="1:14" x14ac:dyDescent="0.2">
      <c r="A40" s="32"/>
      <c r="B40" s="32"/>
      <c r="C40" s="32"/>
      <c r="E40" s="5" t="str">
        <f>+E1</f>
        <v xml:space="preserve">Kalv </v>
      </c>
      <c r="F40" s="5" t="str">
        <f>+F1</f>
        <v>1 ½ år,</v>
      </c>
      <c r="G40" s="5" t="str">
        <f>+G1</f>
        <v xml:space="preserve">1 ½ år gamle </v>
      </c>
      <c r="H40" s="5" t="str">
        <f>+H1</f>
        <v>Eldre hodyr</v>
      </c>
      <c r="I40" s="5" t="str">
        <f>+I1</f>
        <v>Eldre hanndyr</v>
      </c>
    </row>
    <row r="41" spans="1:14" x14ac:dyDescent="0.2">
      <c r="A41" s="67" t="s">
        <v>62</v>
      </c>
      <c r="B41" s="68">
        <v>2016</v>
      </c>
      <c r="C41" s="68"/>
      <c r="D41" s="68"/>
      <c r="E41" s="68">
        <f>+'[1]2016_felte_dyr'!E29</f>
        <v>17</v>
      </c>
      <c r="F41" s="68">
        <f>+'[1]2016_felte_dyr'!F29</f>
        <v>13</v>
      </c>
      <c r="G41" s="68">
        <f>+'[1]2016_felte_dyr'!G29</f>
        <v>12</v>
      </c>
      <c r="H41" s="68">
        <f>+'[1]2016_felte_dyr'!H29</f>
        <v>12</v>
      </c>
      <c r="I41" s="68">
        <f>+'[1]2016_felte_dyr'!I29</f>
        <v>14</v>
      </c>
      <c r="J41" s="68">
        <f>SUM(E41:I41)</f>
        <v>68</v>
      </c>
    </row>
    <row r="42" spans="1:14" x14ac:dyDescent="0.2">
      <c r="B42" s="68">
        <v>2017</v>
      </c>
      <c r="C42" s="68"/>
      <c r="D42" s="68"/>
      <c r="E42" s="68">
        <f>+E29</f>
        <v>10</v>
      </c>
      <c r="F42" s="68">
        <f>+F29</f>
        <v>10</v>
      </c>
      <c r="G42" s="68">
        <f>+G29</f>
        <v>12</v>
      </c>
      <c r="H42" s="68">
        <f>+H29</f>
        <v>11</v>
      </c>
      <c r="I42" s="68">
        <f>+I29</f>
        <v>12</v>
      </c>
      <c r="J42" s="68">
        <f>SUM(E42:I42)</f>
        <v>55</v>
      </c>
    </row>
    <row r="43" spans="1:14" x14ac:dyDescent="0.2">
      <c r="B43" s="68">
        <v>2018</v>
      </c>
      <c r="C43" s="68"/>
      <c r="D43" s="68"/>
      <c r="E43" s="68"/>
      <c r="F43" s="68"/>
      <c r="G43" s="68"/>
      <c r="H43" s="68"/>
      <c r="I43" s="68"/>
      <c r="J43" s="68">
        <f>SUM(E43:I43)</f>
        <v>0</v>
      </c>
    </row>
    <row r="44" spans="1:14" x14ac:dyDescent="0.2">
      <c r="B44" s="68">
        <v>2019</v>
      </c>
      <c r="C44" s="68"/>
      <c r="D44" s="68"/>
      <c r="E44" s="68"/>
      <c r="F44" s="68"/>
      <c r="G44" s="68"/>
      <c r="H44" s="68"/>
      <c r="I44" s="68"/>
      <c r="J44" s="68">
        <f>SUM(E44:I44)</f>
        <v>0</v>
      </c>
    </row>
    <row r="45" spans="1:14" x14ac:dyDescent="0.2">
      <c r="B45" s="68">
        <v>2020</v>
      </c>
      <c r="C45" s="68"/>
      <c r="D45" s="68"/>
      <c r="E45" s="68"/>
      <c r="F45" s="68"/>
      <c r="G45" s="68"/>
      <c r="H45" s="68"/>
      <c r="I45" s="68"/>
      <c r="J45" s="68">
        <f>SUM(E45:I45)</f>
        <v>0</v>
      </c>
    </row>
    <row r="46" spans="1:14" x14ac:dyDescent="0.2">
      <c r="B46" s="69" t="s">
        <v>12</v>
      </c>
      <c r="C46" s="69"/>
      <c r="D46" s="69"/>
      <c r="E46" s="69">
        <f t="shared" ref="E46:J46" si="4">SUM(E41:E45)</f>
        <v>27</v>
      </c>
      <c r="F46" s="69">
        <f t="shared" si="4"/>
        <v>23</v>
      </c>
      <c r="G46" s="69">
        <f t="shared" si="4"/>
        <v>24</v>
      </c>
      <c r="H46" s="69">
        <f t="shared" si="4"/>
        <v>23</v>
      </c>
      <c r="I46" s="69">
        <f t="shared" si="4"/>
        <v>26</v>
      </c>
      <c r="J46" s="69">
        <f t="shared" si="4"/>
        <v>123</v>
      </c>
    </row>
    <row r="47" spans="1:14" x14ac:dyDescent="0.2">
      <c r="B47" s="68" t="s">
        <v>63</v>
      </c>
      <c r="C47" s="68"/>
      <c r="D47" s="68"/>
      <c r="E47" s="70">
        <f>+E46/$J$46</f>
        <v>0.21951219512195122</v>
      </c>
      <c r="F47" s="70">
        <f>+F46/$J$46</f>
        <v>0.18699186991869918</v>
      </c>
      <c r="G47" s="70">
        <f>+G46/$J$46</f>
        <v>0.1951219512195122</v>
      </c>
      <c r="H47" s="70">
        <f>+H46/$J$46</f>
        <v>0.18699186991869918</v>
      </c>
      <c r="I47" s="70">
        <f>+I46/$J$46</f>
        <v>0.21138211382113822</v>
      </c>
      <c r="J47" s="68"/>
    </row>
    <row r="48" spans="1:14" x14ac:dyDescent="0.2">
      <c r="B48" s="5" t="s">
        <v>64</v>
      </c>
      <c r="F48" s="71">
        <f>+(F46+G46)/$J$46/2</f>
        <v>0.1910569105691057</v>
      </c>
    </row>
    <row r="49" spans="1:12" x14ac:dyDescent="0.2">
      <c r="B49" s="5" t="s">
        <v>65</v>
      </c>
      <c r="E49" s="72">
        <f>+E47-D34</f>
        <v>-4.8780487804878092E-4</v>
      </c>
      <c r="F49" s="73">
        <f>+F47-D35</f>
        <v>1.1991869918699188E-2</v>
      </c>
      <c r="G49" s="73">
        <f>+G47-D36</f>
        <v>2.0121951219512213E-2</v>
      </c>
      <c r="H49" s="73">
        <f>+H47-D37</f>
        <v>-3.3008130081300824E-2</v>
      </c>
      <c r="I49" s="74">
        <f>+I47-D38</f>
        <v>1.3821138211382311E-3</v>
      </c>
    </row>
    <row r="59" spans="1:12" x14ac:dyDescent="0.2">
      <c r="A59" s="75" t="s">
        <v>66</v>
      </c>
    </row>
    <row r="60" spans="1:12" ht="25.5" x14ac:dyDescent="0.2">
      <c r="A60" s="1" t="s">
        <v>0</v>
      </c>
      <c r="B60" s="2"/>
      <c r="C60" s="2"/>
      <c r="D60" s="3" t="s">
        <v>2</v>
      </c>
      <c r="E60" s="3" t="s">
        <v>3</v>
      </c>
      <c r="F60" s="4" t="s">
        <v>4</v>
      </c>
      <c r="G60" s="4" t="s">
        <v>5</v>
      </c>
      <c r="H60" s="4" t="s">
        <v>6</v>
      </c>
      <c r="I60" s="4" t="s">
        <v>7</v>
      </c>
      <c r="J60" s="5">
        <v>2017</v>
      </c>
      <c r="K60" s="76" t="s">
        <v>67</v>
      </c>
      <c r="L60" s="77">
        <f ca="1">TODAY()</f>
        <v>43090</v>
      </c>
    </row>
    <row r="61" spans="1:12" ht="25.5" x14ac:dyDescent="0.2">
      <c r="A61" s="1"/>
      <c r="B61" s="6" t="s">
        <v>8</v>
      </c>
      <c r="C61" s="6"/>
      <c r="D61" s="3"/>
      <c r="E61" s="3"/>
      <c r="F61" s="7" t="s">
        <v>9</v>
      </c>
      <c r="G61" s="7" t="s">
        <v>10</v>
      </c>
      <c r="H61" s="7" t="s">
        <v>11</v>
      </c>
      <c r="I61" s="7" t="s">
        <v>11</v>
      </c>
      <c r="J61" s="8" t="s">
        <v>12</v>
      </c>
      <c r="K61" s="8" t="s">
        <v>68</v>
      </c>
      <c r="L61" s="8" t="s">
        <v>13</v>
      </c>
    </row>
    <row r="62" spans="1:12" x14ac:dyDescent="0.2">
      <c r="A62" s="9" t="s">
        <v>14</v>
      </c>
      <c r="B62" s="10">
        <v>8200</v>
      </c>
      <c r="C62" s="11"/>
      <c r="D62" s="18">
        <f t="shared" ref="D62:D86" si="5">+D3</f>
        <v>14</v>
      </c>
      <c r="E62" s="78">
        <f>+'[1]2017'!E3-E3</f>
        <v>0</v>
      </c>
      <c r="F62" s="78">
        <f>+'[1]2017'!F3-F3</f>
        <v>1</v>
      </c>
      <c r="G62" s="78">
        <f>+'[1]2017'!G3-G3</f>
        <v>-2</v>
      </c>
      <c r="H62" s="78">
        <f>+'[1]2017'!H3-H3</f>
        <v>1</v>
      </c>
      <c r="I62" s="78">
        <f>+'[1]2017'!I3-I3</f>
        <v>0</v>
      </c>
      <c r="J62" s="14">
        <f t="shared" ref="J62:J87" si="6">SUM(E62:I62)</f>
        <v>0</v>
      </c>
      <c r="K62" s="15">
        <f t="shared" ref="K62:K87" si="7">+J62</f>
        <v>0</v>
      </c>
      <c r="L62" s="37"/>
    </row>
    <row r="63" spans="1:12" x14ac:dyDescent="0.2">
      <c r="A63" s="9" t="s">
        <v>15</v>
      </c>
      <c r="B63" s="10">
        <v>2669</v>
      </c>
      <c r="C63" s="11"/>
      <c r="D63" s="18">
        <f t="shared" si="5"/>
        <v>1</v>
      </c>
      <c r="E63" s="78">
        <f>+'[1]2017'!E4-E4</f>
        <v>0</v>
      </c>
      <c r="F63" s="78">
        <f>+'[1]2017'!F4-F4</f>
        <v>1</v>
      </c>
      <c r="G63" s="78">
        <f>+'[1]2017'!G4-G4</f>
        <v>0</v>
      </c>
      <c r="H63" s="78">
        <f>+'[1]2017'!H4-H4</f>
        <v>0</v>
      </c>
      <c r="I63" s="78">
        <f>+'[1]2017'!I4-I4</f>
        <v>0</v>
      </c>
      <c r="J63" s="14">
        <f t="shared" si="6"/>
        <v>1</v>
      </c>
      <c r="K63" s="15">
        <f t="shared" si="7"/>
        <v>1</v>
      </c>
    </row>
    <row r="64" spans="1:12" x14ac:dyDescent="0.2">
      <c r="A64" s="9" t="s">
        <v>16</v>
      </c>
      <c r="B64" s="10">
        <v>2100</v>
      </c>
      <c r="C64" s="11"/>
      <c r="D64" s="18">
        <f t="shared" si="5"/>
        <v>2</v>
      </c>
      <c r="E64" s="78">
        <f>+'[1]2017'!E5-E5</f>
        <v>0</v>
      </c>
      <c r="F64" s="78">
        <f>+'[1]2017'!F5-F5</f>
        <v>1</v>
      </c>
      <c r="G64" s="78">
        <f>+'[1]2017'!G5-G5</f>
        <v>0</v>
      </c>
      <c r="H64" s="78">
        <f>+'[1]2017'!H5-H5</f>
        <v>0</v>
      </c>
      <c r="I64" s="78">
        <f>+'[1]2017'!I5-I5</f>
        <v>0</v>
      </c>
      <c r="J64" s="14">
        <f t="shared" si="6"/>
        <v>1</v>
      </c>
      <c r="K64" s="15">
        <f t="shared" si="7"/>
        <v>1</v>
      </c>
    </row>
    <row r="65" spans="1:11" x14ac:dyDescent="0.2">
      <c r="A65" s="9" t="s">
        <v>17</v>
      </c>
      <c r="B65" s="10">
        <v>3650</v>
      </c>
      <c r="C65" s="11"/>
      <c r="D65" s="18">
        <f t="shared" si="5"/>
        <v>4</v>
      </c>
      <c r="E65" s="78">
        <f>+'[1]2017'!E6-E6</f>
        <v>0</v>
      </c>
      <c r="F65" s="78">
        <f>+'[1]2017'!F6-F6</f>
        <v>0</v>
      </c>
      <c r="G65" s="78">
        <f>+'[1]2017'!G6-G6</f>
        <v>0</v>
      </c>
      <c r="H65" s="78">
        <f>+'[1]2017'!H6-H6</f>
        <v>0</v>
      </c>
      <c r="I65" s="78">
        <f>+'[1]2017'!I6-I6</f>
        <v>0</v>
      </c>
      <c r="J65" s="14">
        <f t="shared" si="6"/>
        <v>0</v>
      </c>
      <c r="K65" s="15">
        <f t="shared" si="7"/>
        <v>0</v>
      </c>
    </row>
    <row r="66" spans="1:11" x14ac:dyDescent="0.2">
      <c r="A66" s="9" t="s">
        <v>18</v>
      </c>
      <c r="B66" s="23">
        <v>4600</v>
      </c>
      <c r="C66" s="24"/>
      <c r="D66" s="18">
        <f t="shared" si="5"/>
        <v>4</v>
      </c>
      <c r="E66" s="78">
        <f>+'[1]2017'!E7-E7</f>
        <v>0</v>
      </c>
      <c r="F66" s="78">
        <f>+'[1]2017'!F7-F7</f>
        <v>-1</v>
      </c>
      <c r="G66" s="78">
        <f>+'[1]2017'!G7-G7</f>
        <v>1</v>
      </c>
      <c r="H66" s="78">
        <f>+'[1]2017'!H7-H7</f>
        <v>0</v>
      </c>
      <c r="I66" s="78">
        <f>+'[1]2017'!I7-I7</f>
        <v>0</v>
      </c>
      <c r="J66" s="14">
        <f t="shared" si="6"/>
        <v>0</v>
      </c>
      <c r="K66" s="15">
        <f t="shared" si="7"/>
        <v>0</v>
      </c>
    </row>
    <row r="67" spans="1:11" x14ac:dyDescent="0.2">
      <c r="A67" s="9" t="s">
        <v>19</v>
      </c>
      <c r="B67" s="10">
        <f>285+401+388</f>
        <v>1074</v>
      </c>
      <c r="C67" s="11"/>
      <c r="D67" s="18">
        <f t="shared" si="5"/>
        <v>1</v>
      </c>
      <c r="E67" s="78">
        <f>+'[1]2017'!E8-E8</f>
        <v>0</v>
      </c>
      <c r="F67" s="78">
        <f>+'[1]2017'!F8-F8</f>
        <v>0</v>
      </c>
      <c r="G67" s="78">
        <f>+'[1]2017'!G8-G8</f>
        <v>1</v>
      </c>
      <c r="H67" s="78">
        <f>+'[1]2017'!H8-H8</f>
        <v>0</v>
      </c>
      <c r="I67" s="78">
        <f>+'[1]2017'!I8-I8</f>
        <v>0</v>
      </c>
      <c r="J67" s="14">
        <f t="shared" si="6"/>
        <v>1</v>
      </c>
      <c r="K67" s="15">
        <f t="shared" si="7"/>
        <v>1</v>
      </c>
    </row>
    <row r="68" spans="1:11" x14ac:dyDescent="0.2">
      <c r="A68" s="9" t="s">
        <v>20</v>
      </c>
      <c r="B68" s="10">
        <f>200+300+155+150+200+393+75+75</f>
        <v>1548</v>
      </c>
      <c r="C68" s="11"/>
      <c r="D68" s="18">
        <f t="shared" si="5"/>
        <v>2</v>
      </c>
      <c r="E68" s="78">
        <f>+'[1]2017'!E9-E9</f>
        <v>1</v>
      </c>
      <c r="F68" s="78">
        <f>+'[1]2017'!F9-F9</f>
        <v>0</v>
      </c>
      <c r="G68" s="78">
        <f>+'[1]2017'!G9-G9</f>
        <v>0</v>
      </c>
      <c r="H68" s="78">
        <f>+'[1]2017'!H9-H9</f>
        <v>1</v>
      </c>
      <c r="I68" s="78">
        <f>+'[1]2017'!I9-I9</f>
        <v>0</v>
      </c>
      <c r="J68" s="14">
        <f t="shared" si="6"/>
        <v>2</v>
      </c>
      <c r="K68" s="15">
        <f t="shared" si="7"/>
        <v>2</v>
      </c>
    </row>
    <row r="69" spans="1:11" x14ac:dyDescent="0.2">
      <c r="A69" s="9" t="s">
        <v>21</v>
      </c>
      <c r="B69" s="10">
        <f>137+215+220+226+271</f>
        <v>1069</v>
      </c>
      <c r="C69" s="11"/>
      <c r="D69" s="18">
        <f t="shared" si="5"/>
        <v>2</v>
      </c>
      <c r="E69" s="78">
        <f>+'[1]2017'!E10-E10</f>
        <v>0</v>
      </c>
      <c r="F69" s="78">
        <f>+'[1]2017'!F10-F10</f>
        <v>0</v>
      </c>
      <c r="G69" s="78">
        <f>+'[1]2017'!G10-G10</f>
        <v>0</v>
      </c>
      <c r="H69" s="78">
        <f>+'[1]2017'!H10-H10</f>
        <v>0</v>
      </c>
      <c r="I69" s="78">
        <f>+'[1]2017'!I10-I10</f>
        <v>0</v>
      </c>
      <c r="J69" s="14">
        <f t="shared" si="6"/>
        <v>0</v>
      </c>
      <c r="K69" s="15">
        <f t="shared" si="7"/>
        <v>0</v>
      </c>
    </row>
    <row r="70" spans="1:11" x14ac:dyDescent="0.2">
      <c r="A70" s="9" t="s">
        <v>22</v>
      </c>
      <c r="B70" s="10">
        <v>1270</v>
      </c>
      <c r="C70" s="11"/>
      <c r="D70" s="18">
        <f t="shared" si="5"/>
        <v>2</v>
      </c>
      <c r="E70" s="78">
        <f>+'[1]2017'!E11-E11</f>
        <v>0</v>
      </c>
      <c r="F70" s="78">
        <f>+'[1]2017'!F11-F11</f>
        <v>1</v>
      </c>
      <c r="G70" s="78">
        <f>+'[1]2017'!G11-G11</f>
        <v>0</v>
      </c>
      <c r="H70" s="78">
        <f>+'[1]2017'!H11-H11</f>
        <v>0</v>
      </c>
      <c r="I70" s="78">
        <f>+'[1]2017'!I11-I11</f>
        <v>0</v>
      </c>
      <c r="J70" s="14">
        <f t="shared" si="6"/>
        <v>1</v>
      </c>
      <c r="K70" s="15">
        <f t="shared" si="7"/>
        <v>1</v>
      </c>
    </row>
    <row r="71" spans="1:11" x14ac:dyDescent="0.2">
      <c r="A71" s="9" t="s">
        <v>23</v>
      </c>
      <c r="B71" s="10">
        <f>26+196+15+188+10+410+360+170+1600</f>
        <v>2975</v>
      </c>
      <c r="C71" s="11"/>
      <c r="D71" s="18">
        <f t="shared" si="5"/>
        <v>5</v>
      </c>
      <c r="E71" s="78">
        <f>+'[1]2017'!E12-E12</f>
        <v>1</v>
      </c>
      <c r="F71" s="78">
        <f>+'[1]2017'!F12-F12</f>
        <v>0</v>
      </c>
      <c r="G71" s="78">
        <f>+'[1]2017'!G12-G12</f>
        <v>1</v>
      </c>
      <c r="H71" s="78">
        <f>+'[1]2017'!H12-H12</f>
        <v>1</v>
      </c>
      <c r="I71" s="78">
        <f>+'[1]2017'!I12-I12</f>
        <v>-1</v>
      </c>
      <c r="J71" s="14">
        <f t="shared" si="6"/>
        <v>2</v>
      </c>
      <c r="K71" s="15">
        <f t="shared" si="7"/>
        <v>2</v>
      </c>
    </row>
    <row r="72" spans="1:11" x14ac:dyDescent="0.2">
      <c r="A72" s="9" t="s">
        <v>24</v>
      </c>
      <c r="B72" s="10">
        <v>1852</v>
      </c>
      <c r="C72" s="11"/>
      <c r="D72" s="18">
        <f t="shared" si="5"/>
        <v>4</v>
      </c>
      <c r="E72" s="78">
        <f>+'[1]2017'!E13-E13</f>
        <v>0</v>
      </c>
      <c r="F72" s="78">
        <f>+'[1]2017'!F13-F13</f>
        <v>0</v>
      </c>
      <c r="G72" s="78">
        <f>+'[1]2017'!G13-G13</f>
        <v>0</v>
      </c>
      <c r="H72" s="78">
        <f>+'[1]2017'!H13-H13</f>
        <v>0</v>
      </c>
      <c r="I72" s="78">
        <f>+'[1]2017'!I13-I13</f>
        <v>0</v>
      </c>
      <c r="J72" s="14">
        <f t="shared" si="6"/>
        <v>0</v>
      </c>
      <c r="K72" s="15">
        <f t="shared" si="7"/>
        <v>0</v>
      </c>
    </row>
    <row r="73" spans="1:11" x14ac:dyDescent="0.2">
      <c r="A73" s="9" t="s">
        <v>25</v>
      </c>
      <c r="B73" s="10">
        <f>2486+1512</f>
        <v>3998</v>
      </c>
      <c r="C73" s="11"/>
      <c r="D73" s="18">
        <f t="shared" si="5"/>
        <v>3</v>
      </c>
      <c r="E73" s="78">
        <f>+'[1]2017'!E14-E14</f>
        <v>0</v>
      </c>
      <c r="F73" s="78">
        <f>+'[1]2017'!F14-F14</f>
        <v>1</v>
      </c>
      <c r="G73" s="78">
        <f>+'[1]2017'!G14-G14</f>
        <v>0</v>
      </c>
      <c r="H73" s="78">
        <f>+'[1]2017'!H14-H14</f>
        <v>0</v>
      </c>
      <c r="I73" s="78">
        <f>+'[1]2017'!I14-I14</f>
        <v>0</v>
      </c>
      <c r="J73" s="14">
        <f t="shared" si="6"/>
        <v>1</v>
      </c>
      <c r="K73" s="15">
        <f t="shared" si="7"/>
        <v>1</v>
      </c>
    </row>
    <row r="74" spans="1:11" x14ac:dyDescent="0.2">
      <c r="A74" s="9" t="s">
        <v>69</v>
      </c>
      <c r="B74" s="10">
        <v>1752</v>
      </c>
      <c r="C74" s="11"/>
      <c r="D74" s="18">
        <f t="shared" si="5"/>
        <v>3</v>
      </c>
      <c r="E74" s="78">
        <f>+'[1]2017'!E15-E15</f>
        <v>0</v>
      </c>
      <c r="F74" s="78">
        <f>+'[1]2017'!F15-F15</f>
        <v>0</v>
      </c>
      <c r="G74" s="78">
        <f>+'[1]2017'!G15-G15</f>
        <v>0</v>
      </c>
      <c r="H74" s="78">
        <f>+'[1]2017'!H15-H15</f>
        <v>0</v>
      </c>
      <c r="I74" s="78">
        <f>+'[1]2017'!I15-I15</f>
        <v>0</v>
      </c>
      <c r="J74" s="14">
        <f t="shared" si="6"/>
        <v>0</v>
      </c>
      <c r="K74" s="15">
        <f t="shared" si="7"/>
        <v>0</v>
      </c>
    </row>
    <row r="75" spans="1:11" x14ac:dyDescent="0.2">
      <c r="A75" s="9" t="s">
        <v>27</v>
      </c>
      <c r="B75" s="10">
        <v>3600</v>
      </c>
      <c r="C75" s="11"/>
      <c r="D75" s="18">
        <f t="shared" si="5"/>
        <v>2</v>
      </c>
      <c r="E75" s="78">
        <f>+'[1]2017'!E16-E16</f>
        <v>0</v>
      </c>
      <c r="F75" s="78">
        <f>+'[1]2017'!F16-F16</f>
        <v>1</v>
      </c>
      <c r="G75" s="78">
        <f>+'[1]2017'!G16-G16</f>
        <v>0</v>
      </c>
      <c r="H75" s="78">
        <f>+'[1]2017'!H16-H16</f>
        <v>0</v>
      </c>
      <c r="I75" s="78">
        <f>+'[1]2017'!I16-I16</f>
        <v>0</v>
      </c>
      <c r="J75" s="14">
        <f t="shared" si="6"/>
        <v>1</v>
      </c>
      <c r="K75" s="15">
        <f t="shared" si="7"/>
        <v>1</v>
      </c>
    </row>
    <row r="76" spans="1:11" x14ac:dyDescent="0.2">
      <c r="A76" s="9" t="s">
        <v>28</v>
      </c>
      <c r="B76" s="10">
        <v>5890</v>
      </c>
      <c r="C76" s="11"/>
      <c r="D76" s="18">
        <f t="shared" si="5"/>
        <v>5</v>
      </c>
      <c r="E76" s="78">
        <f>+'[1]2017'!E17-E17</f>
        <v>1</v>
      </c>
      <c r="F76" s="78">
        <f>+'[1]2017'!F17-F17</f>
        <v>1</v>
      </c>
      <c r="G76" s="78">
        <f>+'[1]2017'!G17-G17</f>
        <v>0</v>
      </c>
      <c r="H76" s="78">
        <f>+'[1]2017'!H17-H17</f>
        <v>0</v>
      </c>
      <c r="I76" s="78">
        <f>+'[1]2017'!I17-I17</f>
        <v>0</v>
      </c>
      <c r="J76" s="14">
        <f t="shared" si="6"/>
        <v>2</v>
      </c>
      <c r="K76" s="15">
        <f t="shared" si="7"/>
        <v>2</v>
      </c>
    </row>
    <row r="77" spans="1:11" x14ac:dyDescent="0.2">
      <c r="A77" s="9" t="s">
        <v>29</v>
      </c>
      <c r="B77" s="10">
        <v>10600</v>
      </c>
      <c r="C77" s="11"/>
      <c r="D77" s="18">
        <f t="shared" si="5"/>
        <v>5</v>
      </c>
      <c r="E77" s="78">
        <f>+'[1]2017'!E18-E18</f>
        <v>0</v>
      </c>
      <c r="F77" s="78">
        <f>+'[1]2017'!F18-F18</f>
        <v>1</v>
      </c>
      <c r="G77" s="78">
        <f>+'[1]2017'!G18-G18</f>
        <v>1</v>
      </c>
      <c r="H77" s="78">
        <f>+'[1]2017'!H18-H18</f>
        <v>0</v>
      </c>
      <c r="I77" s="78">
        <f>+'[1]2017'!I18-I18</f>
        <v>1</v>
      </c>
      <c r="J77" s="14">
        <f t="shared" si="6"/>
        <v>3</v>
      </c>
      <c r="K77" s="15">
        <f t="shared" si="7"/>
        <v>3</v>
      </c>
    </row>
    <row r="78" spans="1:11" x14ac:dyDescent="0.2">
      <c r="A78" s="9" t="s">
        <v>30</v>
      </c>
      <c r="B78" s="10">
        <v>3479</v>
      </c>
      <c r="C78" s="11"/>
      <c r="D78" s="18">
        <f t="shared" si="5"/>
        <v>2</v>
      </c>
      <c r="E78" s="78">
        <f>+'[1]2017'!E19-E19</f>
        <v>0</v>
      </c>
      <c r="F78" s="78">
        <f>+'[1]2017'!F19-F19</f>
        <v>1</v>
      </c>
      <c r="G78" s="78">
        <f>+'[1]2017'!G19-G19</f>
        <v>0</v>
      </c>
      <c r="H78" s="78">
        <f>+'[1]2017'!H19-H19</f>
        <v>0</v>
      </c>
      <c r="I78" s="78">
        <f>+'[1]2017'!I19-I19</f>
        <v>1</v>
      </c>
      <c r="J78" s="14">
        <f t="shared" si="6"/>
        <v>2</v>
      </c>
      <c r="K78" s="15">
        <f t="shared" si="7"/>
        <v>2</v>
      </c>
    </row>
    <row r="79" spans="1:11" x14ac:dyDescent="0.2">
      <c r="A79" s="9" t="s">
        <v>31</v>
      </c>
      <c r="B79" s="10">
        <v>1400</v>
      </c>
      <c r="C79" s="11"/>
      <c r="D79" s="18">
        <f t="shared" si="5"/>
        <v>1</v>
      </c>
      <c r="E79" s="78">
        <f>+'[1]2017'!E20-E20</f>
        <v>0</v>
      </c>
      <c r="F79" s="78">
        <f>+'[1]2017'!F20-F20</f>
        <v>0</v>
      </c>
      <c r="G79" s="78">
        <f>+'[1]2017'!G20-G20</f>
        <v>1</v>
      </c>
      <c r="H79" s="78">
        <f>+'[1]2017'!H20-H20</f>
        <v>0</v>
      </c>
      <c r="I79" s="78">
        <f>+'[1]2017'!I20-I20</f>
        <v>0</v>
      </c>
      <c r="J79" s="14">
        <f t="shared" si="6"/>
        <v>1</v>
      </c>
      <c r="K79" s="15">
        <f t="shared" si="7"/>
        <v>1</v>
      </c>
    </row>
    <row r="80" spans="1:11" x14ac:dyDescent="0.2">
      <c r="A80" s="9" t="s">
        <v>32</v>
      </c>
      <c r="B80" s="10">
        <f>195+137+73+74+152+238+113+55+107+1150</f>
        <v>2294</v>
      </c>
      <c r="C80" s="11"/>
      <c r="D80" s="18">
        <f t="shared" si="5"/>
        <v>2</v>
      </c>
      <c r="E80" s="78">
        <f>+'[1]2017'!E21-E21</f>
        <v>0</v>
      </c>
      <c r="F80" s="78">
        <f>+'[1]2017'!F21-F21</f>
        <v>0</v>
      </c>
      <c r="G80" s="78">
        <f>+'[1]2017'!G21-G21</f>
        <v>1</v>
      </c>
      <c r="H80" s="78">
        <f>+'[1]2017'!H21-H21</f>
        <v>0</v>
      </c>
      <c r="I80" s="78">
        <f>+'[1]2017'!I21-I21</f>
        <v>0</v>
      </c>
      <c r="J80" s="14">
        <f t="shared" si="6"/>
        <v>1</v>
      </c>
      <c r="K80" s="15">
        <f t="shared" si="7"/>
        <v>1</v>
      </c>
    </row>
    <row r="81" spans="1:11" x14ac:dyDescent="0.2">
      <c r="A81" s="9" t="s">
        <v>33</v>
      </c>
      <c r="B81" s="10">
        <v>2100</v>
      </c>
      <c r="C81" s="11"/>
      <c r="D81" s="18">
        <f t="shared" si="5"/>
        <v>3</v>
      </c>
      <c r="E81" s="78">
        <f>+'[1]2017'!E22-E22</f>
        <v>1</v>
      </c>
      <c r="F81" s="78">
        <f>+'[1]2017'!F22-F22</f>
        <v>0</v>
      </c>
      <c r="G81" s="78">
        <f>+'[1]2017'!G22-G22</f>
        <v>0</v>
      </c>
      <c r="H81" s="78">
        <f>+'[1]2017'!H22-H22</f>
        <v>1</v>
      </c>
      <c r="I81" s="78">
        <f>+'[1]2017'!I22-I22</f>
        <v>0</v>
      </c>
      <c r="J81" s="14">
        <f t="shared" si="6"/>
        <v>2</v>
      </c>
      <c r="K81" s="15">
        <f t="shared" si="7"/>
        <v>2</v>
      </c>
    </row>
    <row r="82" spans="1:11" x14ac:dyDescent="0.2">
      <c r="A82" s="9" t="s">
        <v>34</v>
      </c>
      <c r="B82" s="10">
        <f>3221+382</f>
        <v>3603</v>
      </c>
      <c r="C82" s="11"/>
      <c r="D82" s="18">
        <f t="shared" si="5"/>
        <v>3</v>
      </c>
      <c r="E82" s="78">
        <f>+'[1]2017'!E23-E23</f>
        <v>1</v>
      </c>
      <c r="F82" s="78">
        <f>+'[1]2017'!F23-F23</f>
        <v>1</v>
      </c>
      <c r="G82" s="78">
        <f>+'[1]2017'!G23-G23</f>
        <v>-1</v>
      </c>
      <c r="H82" s="78">
        <f>+'[1]2017'!H23-H23</f>
        <v>0</v>
      </c>
      <c r="I82" s="78">
        <f>+'[1]2017'!I23-I23</f>
        <v>0</v>
      </c>
      <c r="J82" s="14">
        <f t="shared" si="6"/>
        <v>1</v>
      </c>
      <c r="K82" s="15">
        <f t="shared" si="7"/>
        <v>1</v>
      </c>
    </row>
    <row r="83" spans="1:11" x14ac:dyDescent="0.2">
      <c r="A83" s="9" t="s">
        <v>35</v>
      </c>
      <c r="B83" s="10">
        <v>1770</v>
      </c>
      <c r="C83" s="11"/>
      <c r="D83" s="18">
        <f t="shared" si="5"/>
        <v>1</v>
      </c>
      <c r="E83" s="78">
        <f>+'[1]2017'!E24-E24</f>
        <v>0</v>
      </c>
      <c r="F83" s="78">
        <f>+'[1]2017'!F24-F24</f>
        <v>0</v>
      </c>
      <c r="G83" s="78">
        <f>+'[1]2017'!G24-G24</f>
        <v>0</v>
      </c>
      <c r="H83" s="78">
        <f>+'[1]2017'!H24-H24</f>
        <v>0</v>
      </c>
      <c r="I83" s="78">
        <f>+'[1]2017'!I24-I24</f>
        <v>1</v>
      </c>
      <c r="J83" s="14">
        <f t="shared" si="6"/>
        <v>1</v>
      </c>
      <c r="K83" s="15">
        <f t="shared" si="7"/>
        <v>1</v>
      </c>
    </row>
    <row r="84" spans="1:11" x14ac:dyDescent="0.2">
      <c r="A84" s="27" t="s">
        <v>36</v>
      </c>
      <c r="B84" s="10">
        <f>1811+85.3</f>
        <v>1896.3</v>
      </c>
      <c r="C84" s="28"/>
      <c r="D84" s="18">
        <f t="shared" si="5"/>
        <v>3</v>
      </c>
      <c r="E84" s="78">
        <f>+'[1]2017'!E25-E25</f>
        <v>0</v>
      </c>
      <c r="F84" s="78">
        <f>+'[1]2017'!F25-F25</f>
        <v>0</v>
      </c>
      <c r="G84" s="78">
        <f>+'[1]2017'!G25-G25</f>
        <v>0</v>
      </c>
      <c r="H84" s="78">
        <f>+'[1]2017'!H25-H25</f>
        <v>0</v>
      </c>
      <c r="I84" s="78">
        <f>+'[1]2017'!I25-I25</f>
        <v>0</v>
      </c>
      <c r="J84" s="14">
        <f t="shared" si="6"/>
        <v>0</v>
      </c>
      <c r="K84" s="15">
        <f t="shared" si="7"/>
        <v>0</v>
      </c>
    </row>
    <row r="85" spans="1:11" x14ac:dyDescent="0.2">
      <c r="A85" s="32" t="s">
        <v>37</v>
      </c>
      <c r="B85" s="10">
        <f>1494+120</f>
        <v>1614</v>
      </c>
      <c r="C85" s="10"/>
      <c r="D85" s="18">
        <f t="shared" si="5"/>
        <v>3</v>
      </c>
      <c r="E85" s="78">
        <f>+'[1]2017'!E26-E26</f>
        <v>0</v>
      </c>
      <c r="F85" s="78">
        <f>+'[1]2017'!F26-F26</f>
        <v>0</v>
      </c>
      <c r="G85" s="78">
        <f>+'[1]2017'!G26-G26</f>
        <v>0</v>
      </c>
      <c r="H85" s="78">
        <f>+'[1]2017'!H26-H26</f>
        <v>0</v>
      </c>
      <c r="I85" s="78">
        <f>+'[1]2017'!I26-I26</f>
        <v>0</v>
      </c>
      <c r="J85" s="14">
        <f t="shared" si="6"/>
        <v>0</v>
      </c>
      <c r="K85" s="15">
        <f t="shared" si="7"/>
        <v>0</v>
      </c>
    </row>
    <row r="86" spans="1:11" x14ac:dyDescent="0.2">
      <c r="A86" s="32" t="s">
        <v>38</v>
      </c>
      <c r="B86" s="10">
        <v>3182</v>
      </c>
      <c r="C86" s="10"/>
      <c r="D86" s="18">
        <f t="shared" si="5"/>
        <v>2</v>
      </c>
      <c r="E86" s="78">
        <f>+'[1]2017'!E27-E27</f>
        <v>0</v>
      </c>
      <c r="F86" s="78">
        <f>+'[1]2017'!F27-F27</f>
        <v>1</v>
      </c>
      <c r="G86" s="78">
        <f>+'[1]2017'!G27-G27</f>
        <v>0</v>
      </c>
      <c r="H86" s="78">
        <f>+'[1]2017'!H27-H27</f>
        <v>0</v>
      </c>
      <c r="I86" s="78">
        <f>+'[1]2017'!I27-I27</f>
        <v>0</v>
      </c>
      <c r="J86" s="14">
        <f t="shared" si="6"/>
        <v>1</v>
      </c>
      <c r="K86" s="15">
        <f t="shared" si="7"/>
        <v>1</v>
      </c>
    </row>
    <row r="87" spans="1:11" x14ac:dyDescent="0.2">
      <c r="A87" s="32" t="s">
        <v>39</v>
      </c>
      <c r="B87" s="10"/>
      <c r="C87" s="10"/>
      <c r="D87" s="79">
        <f>(16+7)-9-5-9</f>
        <v>0</v>
      </c>
      <c r="E87" s="78">
        <f>+'[1]2017'!E28-E28</f>
        <v>-1</v>
      </c>
      <c r="F87" s="78">
        <f>+'[1]2017'!F28-F28</f>
        <v>-3</v>
      </c>
      <c r="G87" s="78">
        <f>+'[1]2017'!G28-G28</f>
        <v>3</v>
      </c>
      <c r="H87" s="78">
        <f>+'[1]2017'!H28-H28</f>
        <v>-1</v>
      </c>
      <c r="I87" s="78">
        <f>+'[1]2017'!I28-I28</f>
        <v>1</v>
      </c>
      <c r="J87" s="14">
        <f t="shared" si="6"/>
        <v>-1</v>
      </c>
      <c r="K87" s="15">
        <f t="shared" si="7"/>
        <v>-1</v>
      </c>
    </row>
    <row r="88" spans="1:11" x14ac:dyDescent="0.2">
      <c r="A88" s="39" t="s">
        <v>70</v>
      </c>
      <c r="B88" s="40">
        <f>SUM(B62:B86)</f>
        <v>78185.3</v>
      </c>
      <c r="C88" s="40">
        <f>SUM(C62:C85)</f>
        <v>0</v>
      </c>
      <c r="D88" s="80">
        <f t="shared" ref="D88:K88" si="8">SUM(D62:D87)</f>
        <v>79</v>
      </c>
      <c r="E88" s="42">
        <f t="shared" si="8"/>
        <v>4</v>
      </c>
      <c r="F88" s="42">
        <f t="shared" si="8"/>
        <v>7</v>
      </c>
      <c r="G88" s="42">
        <f t="shared" si="8"/>
        <v>6</v>
      </c>
      <c r="H88" s="42">
        <f t="shared" si="8"/>
        <v>3</v>
      </c>
      <c r="I88" s="42">
        <f t="shared" si="8"/>
        <v>3</v>
      </c>
      <c r="J88" s="14">
        <f t="shared" si="8"/>
        <v>23</v>
      </c>
      <c r="K88" s="81">
        <f t="shared" si="8"/>
        <v>23</v>
      </c>
    </row>
    <row r="89" spans="1:11" x14ac:dyDescent="0.2">
      <c r="A89" s="82" t="s">
        <v>71</v>
      </c>
      <c r="B89" s="43"/>
      <c r="C89" s="43"/>
      <c r="D89" s="44">
        <f>SUM(E89:I89)</f>
        <v>55</v>
      </c>
      <c r="E89" s="45">
        <f>+E42</f>
        <v>10</v>
      </c>
      <c r="F89" s="45">
        <f>+F42</f>
        <v>10</v>
      </c>
      <c r="G89" s="45">
        <f>+G42</f>
        <v>12</v>
      </c>
      <c r="H89" s="45">
        <f>+H42</f>
        <v>11</v>
      </c>
      <c r="I89" s="45">
        <f>+I42</f>
        <v>12</v>
      </c>
    </row>
    <row r="90" spans="1:11" x14ac:dyDescent="0.2">
      <c r="A90" s="82" t="s">
        <v>72</v>
      </c>
      <c r="D90" s="46">
        <f>SUM(E90:I90)</f>
        <v>78</v>
      </c>
      <c r="E90" s="46">
        <f>SUM(E88:E89)</f>
        <v>14</v>
      </c>
      <c r="F90" s="46">
        <f>SUM(F88:F89)</f>
        <v>17</v>
      </c>
      <c r="G90" s="46">
        <f>SUM(G88:G89)</f>
        <v>18</v>
      </c>
      <c r="H90" s="46">
        <f>SUM(H88:H89)</f>
        <v>14</v>
      </c>
      <c r="I90" s="46">
        <f>SUM(I88:I89)</f>
        <v>15</v>
      </c>
    </row>
    <row r="91" spans="1:11" x14ac:dyDescent="0.2">
      <c r="A91" s="43" t="s">
        <v>73</v>
      </c>
      <c r="D91" s="17">
        <f t="shared" ref="D91:I91" si="9">+D31</f>
        <v>79</v>
      </c>
      <c r="E91" s="17">
        <f t="shared" si="9"/>
        <v>17.38</v>
      </c>
      <c r="F91" s="17">
        <f t="shared" si="9"/>
        <v>13.824999999999999</v>
      </c>
      <c r="G91" s="17">
        <f t="shared" si="9"/>
        <v>13.824999999999999</v>
      </c>
      <c r="H91" s="17">
        <f t="shared" si="9"/>
        <v>17.38</v>
      </c>
      <c r="I91" s="17">
        <f t="shared" si="9"/>
        <v>16.59</v>
      </c>
    </row>
    <row r="92" spans="1:11" x14ac:dyDescent="0.2">
      <c r="A92" s="82" t="s">
        <v>74</v>
      </c>
      <c r="E92" s="83">
        <f>+E91-E90</f>
        <v>3.379999999999999</v>
      </c>
      <c r="F92" s="83">
        <f>+F91-F90</f>
        <v>-3.1750000000000007</v>
      </c>
      <c r="G92" s="83">
        <f>+G91-G90</f>
        <v>-4.1750000000000007</v>
      </c>
      <c r="H92" s="83">
        <f>+H91-H90</f>
        <v>3.379999999999999</v>
      </c>
      <c r="I92" s="83">
        <f>+I91-I90</f>
        <v>1.5899999999999999</v>
      </c>
    </row>
    <row r="93" spans="1:11" x14ac:dyDescent="0.2">
      <c r="A93" s="82" t="s">
        <v>75</v>
      </c>
      <c r="E93" s="47">
        <f>+'[1]Felte_dyr samlet 2016-2020'!E49</f>
        <v>0.21951219512195122</v>
      </c>
      <c r="F93" s="47">
        <f>+'[1]Felte_dyr samlet 2016-2020'!F49</f>
        <v>0.18699186991869918</v>
      </c>
      <c r="G93" s="47">
        <f>+'[1]Felte_dyr samlet 2016-2020'!G49</f>
        <v>0.1951219512195122</v>
      </c>
      <c r="H93" s="47">
        <f>+'[1]Felte_dyr samlet 2016-2020'!H49</f>
        <v>0.18699186991869918</v>
      </c>
      <c r="I93" s="47">
        <f>+'[1]Felte_dyr samlet 2016-2020'!I49</f>
        <v>0.21138211382113822</v>
      </c>
    </row>
    <row r="94" spans="1:11" x14ac:dyDescent="0.2">
      <c r="A94" s="84" t="s">
        <v>76</v>
      </c>
      <c r="B94" s="85"/>
      <c r="C94" s="85"/>
      <c r="D94" s="85"/>
      <c r="E94" s="86">
        <f>+D34</f>
        <v>0.22</v>
      </c>
      <c r="F94" s="86">
        <f>+D35</f>
        <v>0.17499999999999999</v>
      </c>
      <c r="G94" s="86">
        <f>+D36</f>
        <v>0.17499999999999999</v>
      </c>
      <c r="H94" s="86">
        <f>+D37</f>
        <v>0.22</v>
      </c>
      <c r="I94" s="86">
        <f>+D38</f>
        <v>0.21</v>
      </c>
    </row>
    <row r="95" spans="1:11" x14ac:dyDescent="0.2">
      <c r="A95" s="87" t="s">
        <v>77</v>
      </c>
      <c r="B95" s="88"/>
      <c r="C95" s="88"/>
      <c r="D95" s="88"/>
      <c r="E95" s="89">
        <f>+E94/E93-1</f>
        <v>2.2222222222221255E-3</v>
      </c>
      <c r="F95" s="89">
        <f>+F94/F93-1</f>
        <v>-6.4130434782608714E-2</v>
      </c>
      <c r="G95" s="89">
        <f>+G94/G93-1</f>
        <v>-0.10312500000000013</v>
      </c>
      <c r="H95" s="89">
        <f>+H94/H93-1</f>
        <v>0.17652173913043478</v>
      </c>
      <c r="I95" s="89">
        <f>+I94/I93-1</f>
        <v>-6.5384615384616041E-3</v>
      </c>
    </row>
  </sheetData>
  <sheetProtection selectLockedCells="1" selectUnlockedCells="1"/>
  <mergeCells count="6">
    <mergeCell ref="A1:A2"/>
    <mergeCell ref="D1:D2"/>
    <mergeCell ref="E1:E2"/>
    <mergeCell ref="A60:A61"/>
    <mergeCell ref="D60:D61"/>
    <mergeCell ref="E60:E6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2017_felte_dyr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2017-12-21T08:47:16Z</dcterms:created>
  <dcterms:modified xsi:type="dcterms:W3CDTF">2017-12-21T08:47:48Z</dcterms:modified>
</cp:coreProperties>
</file>