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et\Sund-hjortevald_backup\www\"/>
    </mc:Choice>
  </mc:AlternateContent>
  <xr:revisionPtr revIDLastSave="0" documentId="8_{FD2E824B-FA60-41FE-BE2D-F5B630B94874}" xr6:coauthVersionLast="47" xr6:coauthVersionMax="47" xr10:uidLastSave="{00000000-0000-0000-0000-000000000000}"/>
  <bookViews>
    <workbookView xWindow="-120" yWindow="-120" windowWidth="29040" windowHeight="15840" xr2:uid="{2EB5D009-12C9-4549-9883-72010605563E}"/>
  </bookViews>
  <sheets>
    <sheet name="2021_felte_dyr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5" i="1" l="1"/>
  <c r="H105" i="1"/>
  <c r="G105" i="1"/>
  <c r="F105" i="1"/>
  <c r="E105" i="1"/>
  <c r="I102" i="1"/>
  <c r="H102" i="1"/>
  <c r="G102" i="1"/>
  <c r="F102" i="1"/>
  <c r="E102" i="1"/>
  <c r="J102" i="1" s="1"/>
  <c r="I101" i="1"/>
  <c r="H101" i="1"/>
  <c r="G101" i="1"/>
  <c r="F101" i="1"/>
  <c r="E101" i="1"/>
  <c r="J101" i="1" s="1"/>
  <c r="I100" i="1"/>
  <c r="H100" i="1"/>
  <c r="G100" i="1"/>
  <c r="F100" i="1"/>
  <c r="J100" i="1" s="1"/>
  <c r="E100" i="1"/>
  <c r="I99" i="1"/>
  <c r="H99" i="1"/>
  <c r="G99" i="1"/>
  <c r="F99" i="1"/>
  <c r="E99" i="1"/>
  <c r="J99" i="1" s="1"/>
  <c r="I92" i="1"/>
  <c r="I93" i="1" s="1"/>
  <c r="H92" i="1"/>
  <c r="G92" i="1"/>
  <c r="F92" i="1"/>
  <c r="F93" i="1" s="1"/>
  <c r="E92" i="1"/>
  <c r="E93" i="1" s="1"/>
  <c r="I91" i="1"/>
  <c r="I95" i="1" s="1"/>
  <c r="H91" i="1"/>
  <c r="H95" i="1" s="1"/>
  <c r="G91" i="1"/>
  <c r="G93" i="1" s="1"/>
  <c r="F91" i="1"/>
  <c r="F95" i="1" s="1"/>
  <c r="E91" i="1"/>
  <c r="E95" i="1" s="1"/>
  <c r="C86" i="1"/>
  <c r="B86" i="1"/>
  <c r="D85" i="1"/>
  <c r="I83" i="1"/>
  <c r="H83" i="1"/>
  <c r="G83" i="1"/>
  <c r="F83" i="1"/>
  <c r="E83" i="1"/>
  <c r="J83" i="1" s="1"/>
  <c r="K83" i="1" s="1"/>
  <c r="D83" i="1"/>
  <c r="I82" i="1"/>
  <c r="H82" i="1"/>
  <c r="G82" i="1"/>
  <c r="F82" i="1"/>
  <c r="E82" i="1"/>
  <c r="J82" i="1" s="1"/>
  <c r="K82" i="1" s="1"/>
  <c r="D82" i="1"/>
  <c r="I81" i="1"/>
  <c r="H81" i="1"/>
  <c r="G81" i="1"/>
  <c r="F81" i="1"/>
  <c r="E81" i="1"/>
  <c r="J81" i="1" s="1"/>
  <c r="K81" i="1" s="1"/>
  <c r="D81" i="1"/>
  <c r="I80" i="1"/>
  <c r="H80" i="1"/>
  <c r="G80" i="1"/>
  <c r="F80" i="1"/>
  <c r="I79" i="1"/>
  <c r="H79" i="1"/>
  <c r="G79" i="1"/>
  <c r="F79" i="1"/>
  <c r="E79" i="1"/>
  <c r="J79" i="1" s="1"/>
  <c r="K79" i="1" s="1"/>
  <c r="D79" i="1"/>
  <c r="I78" i="1"/>
  <c r="H78" i="1"/>
  <c r="G78" i="1"/>
  <c r="F78" i="1"/>
  <c r="E78" i="1"/>
  <c r="J78" i="1" s="1"/>
  <c r="K78" i="1" s="1"/>
  <c r="I77" i="1"/>
  <c r="H77" i="1"/>
  <c r="G77" i="1"/>
  <c r="F77" i="1"/>
  <c r="E77" i="1"/>
  <c r="J77" i="1" s="1"/>
  <c r="K77" i="1" s="1"/>
  <c r="I76" i="1"/>
  <c r="H76" i="1"/>
  <c r="G76" i="1"/>
  <c r="E76" i="1"/>
  <c r="I75" i="1"/>
  <c r="H75" i="1"/>
  <c r="G75" i="1"/>
  <c r="F75" i="1"/>
  <c r="E75" i="1"/>
  <c r="J75" i="1" s="1"/>
  <c r="K75" i="1" s="1"/>
  <c r="I74" i="1"/>
  <c r="G74" i="1"/>
  <c r="F74" i="1"/>
  <c r="E74" i="1"/>
  <c r="H73" i="1"/>
  <c r="G73" i="1"/>
  <c r="F73" i="1"/>
  <c r="E73" i="1"/>
  <c r="I72" i="1"/>
  <c r="H72" i="1"/>
  <c r="G72" i="1"/>
  <c r="F72" i="1"/>
  <c r="E72" i="1"/>
  <c r="J72" i="1" s="1"/>
  <c r="K72" i="1" s="1"/>
  <c r="I71" i="1"/>
  <c r="H71" i="1"/>
  <c r="G71" i="1"/>
  <c r="F71" i="1"/>
  <c r="E71" i="1"/>
  <c r="J71" i="1" s="1"/>
  <c r="K71" i="1" s="1"/>
  <c r="D71" i="1"/>
  <c r="I70" i="1"/>
  <c r="H70" i="1"/>
  <c r="G70" i="1"/>
  <c r="F70" i="1"/>
  <c r="I69" i="1"/>
  <c r="H69" i="1"/>
  <c r="G69" i="1"/>
  <c r="F69" i="1"/>
  <c r="E69" i="1"/>
  <c r="J69" i="1" s="1"/>
  <c r="K69" i="1" s="1"/>
  <c r="I68" i="1"/>
  <c r="H68" i="1"/>
  <c r="G68" i="1"/>
  <c r="F68" i="1"/>
  <c r="I67" i="1"/>
  <c r="H67" i="1"/>
  <c r="G67" i="1"/>
  <c r="F67" i="1"/>
  <c r="E67" i="1"/>
  <c r="J67" i="1" s="1"/>
  <c r="K67" i="1" s="1"/>
  <c r="I66" i="1"/>
  <c r="H66" i="1"/>
  <c r="G66" i="1"/>
  <c r="F66" i="1"/>
  <c r="E66" i="1"/>
  <c r="J66" i="1" s="1"/>
  <c r="K66" i="1" s="1"/>
  <c r="I65" i="1"/>
  <c r="H65" i="1"/>
  <c r="G65" i="1"/>
  <c r="F65" i="1"/>
  <c r="E65" i="1"/>
  <c r="J65" i="1" s="1"/>
  <c r="K65" i="1" s="1"/>
  <c r="H64" i="1"/>
  <c r="G64" i="1"/>
  <c r="D64" i="1"/>
  <c r="I63" i="1"/>
  <c r="H63" i="1"/>
  <c r="G63" i="1"/>
  <c r="F63" i="1"/>
  <c r="I62" i="1"/>
  <c r="H62" i="1"/>
  <c r="G62" i="1"/>
  <c r="F62" i="1"/>
  <c r="I61" i="1"/>
  <c r="H61" i="1"/>
  <c r="G61" i="1"/>
  <c r="F61" i="1"/>
  <c r="E61" i="1"/>
  <c r="J61" i="1" s="1"/>
  <c r="K61" i="1" s="1"/>
  <c r="G60" i="1"/>
  <c r="G86" i="1" s="1"/>
  <c r="L58" i="1"/>
  <c r="R44" i="1"/>
  <c r="S43" i="1"/>
  <c r="T43" i="1" s="1"/>
  <c r="J43" i="1"/>
  <c r="T42" i="1"/>
  <c r="S42" i="1"/>
  <c r="J42" i="1"/>
  <c r="S41" i="1"/>
  <c r="T41" i="1" s="1"/>
  <c r="J41" i="1"/>
  <c r="S40" i="1"/>
  <c r="T40" i="1" s="1"/>
  <c r="J40" i="1"/>
  <c r="S39" i="1"/>
  <c r="T39" i="1" s="1"/>
  <c r="I38" i="1"/>
  <c r="H38" i="1"/>
  <c r="G38" i="1"/>
  <c r="F38" i="1"/>
  <c r="E38" i="1"/>
  <c r="G36" i="1"/>
  <c r="F36" i="1"/>
  <c r="F35" i="1"/>
  <c r="G35" i="1" s="1"/>
  <c r="G34" i="1"/>
  <c r="F34" i="1"/>
  <c r="F33" i="1"/>
  <c r="G33" i="1" s="1"/>
  <c r="G32" i="1"/>
  <c r="G37" i="1" s="1"/>
  <c r="F32" i="1"/>
  <c r="T28" i="1"/>
  <c r="I28" i="1"/>
  <c r="H28" i="1"/>
  <c r="G28" i="1"/>
  <c r="F28" i="1"/>
  <c r="E28" i="1"/>
  <c r="D28" i="1" s="1"/>
  <c r="B27" i="1"/>
  <c r="K26" i="1"/>
  <c r="J26" i="1"/>
  <c r="W25" i="1"/>
  <c r="Q25" i="1"/>
  <c r="J25" i="1"/>
  <c r="K25" i="1" s="1"/>
  <c r="L25" i="1" s="1"/>
  <c r="D25" i="1"/>
  <c r="C25" i="1"/>
  <c r="J24" i="1"/>
  <c r="D24" i="1"/>
  <c r="C24" i="1"/>
  <c r="E23" i="1"/>
  <c r="E80" i="1" s="1"/>
  <c r="J80" i="1" s="1"/>
  <c r="K80" i="1" s="1"/>
  <c r="D23" i="1"/>
  <c r="D80" i="1" s="1"/>
  <c r="C23" i="1"/>
  <c r="K22" i="1"/>
  <c r="Q22" i="1" s="1"/>
  <c r="J22" i="1"/>
  <c r="D22" i="1"/>
  <c r="C22" i="1"/>
  <c r="Q21" i="1"/>
  <c r="K21" i="1"/>
  <c r="L21" i="1" s="1"/>
  <c r="J21" i="1"/>
  <c r="D21" i="1"/>
  <c r="D78" i="1" s="1"/>
  <c r="C21" i="1"/>
  <c r="Q20" i="1"/>
  <c r="K20" i="1"/>
  <c r="L20" i="1" s="1"/>
  <c r="J20" i="1"/>
  <c r="D20" i="1"/>
  <c r="D77" i="1" s="1"/>
  <c r="C20" i="1"/>
  <c r="X19" i="1"/>
  <c r="J19" i="1"/>
  <c r="K19" i="1" s="1"/>
  <c r="F19" i="1"/>
  <c r="F76" i="1" s="1"/>
  <c r="D19" i="1"/>
  <c r="D76" i="1" s="1"/>
  <c r="C19" i="1"/>
  <c r="K18" i="1"/>
  <c r="L18" i="1" s="1"/>
  <c r="J18" i="1"/>
  <c r="Q18" i="1" s="1"/>
  <c r="D18" i="1"/>
  <c r="D75" i="1" s="1"/>
  <c r="C18" i="1"/>
  <c r="H17" i="1"/>
  <c r="H74" i="1" s="1"/>
  <c r="G17" i="1"/>
  <c r="D17" i="1"/>
  <c r="D74" i="1" s="1"/>
  <c r="C17" i="1"/>
  <c r="I16" i="1"/>
  <c r="I73" i="1" s="1"/>
  <c r="D16" i="1"/>
  <c r="D73" i="1" s="1"/>
  <c r="C16" i="1"/>
  <c r="Q15" i="1"/>
  <c r="L15" i="1"/>
  <c r="K15" i="1"/>
  <c r="J15" i="1"/>
  <c r="D15" i="1"/>
  <c r="D72" i="1" s="1"/>
  <c r="C15" i="1"/>
  <c r="J14" i="1"/>
  <c r="G14" i="1"/>
  <c r="C14" i="1"/>
  <c r="W13" i="1"/>
  <c r="X9" i="1" s="1"/>
  <c r="E13" i="1"/>
  <c r="E70" i="1" s="1"/>
  <c r="J70" i="1" s="1"/>
  <c r="K70" i="1" s="1"/>
  <c r="D13" i="1"/>
  <c r="D70" i="1" s="1"/>
  <c r="C13" i="1"/>
  <c r="J12" i="1"/>
  <c r="K12" i="1" s="1"/>
  <c r="D12" i="1"/>
  <c r="D69" i="1" s="1"/>
  <c r="C12" i="1"/>
  <c r="J11" i="1"/>
  <c r="E11" i="1"/>
  <c r="E68" i="1" s="1"/>
  <c r="J68" i="1" s="1"/>
  <c r="K68" i="1" s="1"/>
  <c r="D11" i="1"/>
  <c r="D68" i="1" s="1"/>
  <c r="C11" i="1"/>
  <c r="J10" i="1"/>
  <c r="K10" i="1" s="1"/>
  <c r="D10" i="1"/>
  <c r="D67" i="1" s="1"/>
  <c r="C10" i="1"/>
  <c r="Q9" i="1"/>
  <c r="L9" i="1"/>
  <c r="K9" i="1"/>
  <c r="J9" i="1"/>
  <c r="D9" i="1"/>
  <c r="D66" i="1" s="1"/>
  <c r="C9" i="1"/>
  <c r="J8" i="1"/>
  <c r="D8" i="1"/>
  <c r="D65" i="1" s="1"/>
  <c r="C8" i="1"/>
  <c r="I7" i="1"/>
  <c r="I64" i="1" s="1"/>
  <c r="F7" i="1"/>
  <c r="J7" i="1" s="1"/>
  <c r="E7" i="1"/>
  <c r="E64" i="1" s="1"/>
  <c r="D7" i="1"/>
  <c r="C7" i="1"/>
  <c r="E6" i="1"/>
  <c r="E63" i="1" s="1"/>
  <c r="J63" i="1" s="1"/>
  <c r="K63" i="1" s="1"/>
  <c r="D6" i="1"/>
  <c r="D63" i="1" s="1"/>
  <c r="C6" i="1"/>
  <c r="J5" i="1"/>
  <c r="K5" i="1" s="1"/>
  <c r="E5" i="1"/>
  <c r="E62" i="1" s="1"/>
  <c r="J62" i="1" s="1"/>
  <c r="K62" i="1" s="1"/>
  <c r="D5" i="1"/>
  <c r="D62" i="1" s="1"/>
  <c r="C5" i="1"/>
  <c r="K4" i="1"/>
  <c r="L4" i="1" s="1"/>
  <c r="J4" i="1"/>
  <c r="Q4" i="1" s="1"/>
  <c r="D4" i="1"/>
  <c r="D61" i="1" s="1"/>
  <c r="C4" i="1"/>
  <c r="C27" i="1" s="1"/>
  <c r="I3" i="1"/>
  <c r="I60" i="1" s="1"/>
  <c r="H3" i="1"/>
  <c r="H60" i="1" s="1"/>
  <c r="G3" i="1"/>
  <c r="G27" i="1" s="1"/>
  <c r="G39" i="1" s="1"/>
  <c r="F3" i="1"/>
  <c r="F27" i="1" s="1"/>
  <c r="F39" i="1" s="1"/>
  <c r="E3" i="1"/>
  <c r="E60" i="1" s="1"/>
  <c r="D3" i="1"/>
  <c r="D60" i="1" s="1"/>
  <c r="C3" i="1"/>
  <c r="K7" i="1" l="1"/>
  <c r="L7" i="1" s="1"/>
  <c r="Q7" i="1"/>
  <c r="Q14" i="1"/>
  <c r="H86" i="1"/>
  <c r="H84" i="1"/>
  <c r="L12" i="1"/>
  <c r="Q12" i="1"/>
  <c r="G87" i="1"/>
  <c r="G44" i="1"/>
  <c r="G98" i="1"/>
  <c r="G103" i="1" s="1"/>
  <c r="G85" i="1"/>
  <c r="J76" i="1"/>
  <c r="K76" i="1" s="1"/>
  <c r="Q10" i="1"/>
  <c r="L10" i="1"/>
  <c r="J73" i="1"/>
  <c r="K73" i="1" s="1"/>
  <c r="E86" i="1"/>
  <c r="E84" i="1"/>
  <c r="F87" i="1"/>
  <c r="F44" i="1"/>
  <c r="F98" i="1"/>
  <c r="F103" i="1" s="1"/>
  <c r="F85" i="1"/>
  <c r="Y20" i="1"/>
  <c r="X20" i="1"/>
  <c r="L19" i="1"/>
  <c r="Q19" i="1"/>
  <c r="I86" i="1"/>
  <c r="I84" i="1"/>
  <c r="L5" i="1"/>
  <c r="Q5" i="1"/>
  <c r="T44" i="1"/>
  <c r="J74" i="1"/>
  <c r="K74" i="1" s="1"/>
  <c r="D27" i="1"/>
  <c r="J3" i="1"/>
  <c r="K11" i="1"/>
  <c r="L11" i="1" s="1"/>
  <c r="J16" i="1"/>
  <c r="J17" i="1"/>
  <c r="K24" i="1"/>
  <c r="L24" i="1" s="1"/>
  <c r="S44" i="1"/>
  <c r="F60" i="1"/>
  <c r="J60" i="1" s="1"/>
  <c r="K60" i="1" s="1"/>
  <c r="F64" i="1"/>
  <c r="J64" i="1" s="1"/>
  <c r="K64" i="1" s="1"/>
  <c r="H93" i="1"/>
  <c r="H27" i="1"/>
  <c r="G84" i="1"/>
  <c r="J6" i="1"/>
  <c r="K8" i="1"/>
  <c r="L8" i="1" s="1"/>
  <c r="J13" i="1"/>
  <c r="K14" i="1"/>
  <c r="L14" i="1" s="1"/>
  <c r="L22" i="1"/>
  <c r="W26" i="1"/>
  <c r="I27" i="1"/>
  <c r="I39" i="1" s="1"/>
  <c r="D30" i="1"/>
  <c r="G95" i="1"/>
  <c r="E27" i="1"/>
  <c r="F37" i="1"/>
  <c r="J23" i="1"/>
  <c r="L30" i="1" l="1"/>
  <c r="H39" i="1"/>
  <c r="K3" i="1"/>
  <c r="J27" i="1"/>
  <c r="Q3" i="1"/>
  <c r="Q8" i="1"/>
  <c r="I44" i="1"/>
  <c r="I98" i="1"/>
  <c r="I103" i="1" s="1"/>
  <c r="I85" i="1"/>
  <c r="I88" i="1" s="1"/>
  <c r="I87" i="1"/>
  <c r="D84" i="1"/>
  <c r="D29" i="1"/>
  <c r="K23" i="1"/>
  <c r="L23" i="1" s="1"/>
  <c r="F86" i="1"/>
  <c r="F84" i="1"/>
  <c r="J84" i="1" s="1"/>
  <c r="K84" i="1" s="1"/>
  <c r="G88" i="1"/>
  <c r="K13" i="1"/>
  <c r="L13" i="1" s="1"/>
  <c r="Q13" i="1"/>
  <c r="K30" i="1"/>
  <c r="E39" i="1"/>
  <c r="L31" i="1"/>
  <c r="K31" i="1"/>
  <c r="J31" i="1"/>
  <c r="J30" i="1"/>
  <c r="J32" i="1" s="1"/>
  <c r="Q11" i="1"/>
  <c r="K6" i="1"/>
  <c r="L6" i="1" s="1"/>
  <c r="K17" i="1"/>
  <c r="L17" i="1" s="1"/>
  <c r="Q17" i="1"/>
  <c r="K16" i="1"/>
  <c r="L16" i="1" s="1"/>
  <c r="Q16" i="1"/>
  <c r="Q24" i="1"/>
  <c r="K32" i="1" l="1"/>
  <c r="Q23" i="1"/>
  <c r="F88" i="1"/>
  <c r="E29" i="1"/>
  <c r="E89" i="1" s="1"/>
  <c r="G29" i="1"/>
  <c r="G89" i="1" s="1"/>
  <c r="G90" i="1" s="1"/>
  <c r="I29" i="1"/>
  <c r="I89" i="1" s="1"/>
  <c r="I90" i="1" s="1"/>
  <c r="H29" i="1"/>
  <c r="H89" i="1" s="1"/>
  <c r="H90" i="1" s="1"/>
  <c r="D89" i="1"/>
  <c r="F29" i="1"/>
  <c r="F89" i="1" s="1"/>
  <c r="K27" i="1"/>
  <c r="L27" i="1" s="1"/>
  <c r="L3" i="1"/>
  <c r="H44" i="1"/>
  <c r="H98" i="1"/>
  <c r="H103" i="1" s="1"/>
  <c r="H85" i="1"/>
  <c r="H88" i="1" s="1"/>
  <c r="H87" i="1"/>
  <c r="Q6" i="1"/>
  <c r="E98" i="1"/>
  <c r="E85" i="1"/>
  <c r="E87" i="1"/>
  <c r="J39" i="1"/>
  <c r="J44" i="1" s="1"/>
  <c r="I45" i="1" s="1"/>
  <c r="I47" i="1" s="1"/>
  <c r="E44" i="1"/>
  <c r="E45" i="1" s="1"/>
  <c r="E47" i="1" s="1"/>
  <c r="L32" i="1"/>
  <c r="N31" i="1" l="1"/>
  <c r="E103" i="1"/>
  <c r="J98" i="1"/>
  <c r="J103" i="1" s="1"/>
  <c r="M30" i="1"/>
  <c r="M32" i="1" s="1"/>
  <c r="Q27" i="1"/>
  <c r="J85" i="1"/>
  <c r="E88" i="1"/>
  <c r="D88" i="1" s="1"/>
  <c r="F90" i="1"/>
  <c r="F46" i="1"/>
  <c r="F45" i="1"/>
  <c r="F47" i="1" s="1"/>
  <c r="G45" i="1"/>
  <c r="G47" i="1" s="1"/>
  <c r="H45" i="1"/>
  <c r="H47" i="1" s="1"/>
  <c r="N30" i="1"/>
  <c r="N32" i="1" s="1"/>
  <c r="D87" i="1"/>
  <c r="M31" i="1"/>
  <c r="G106" i="1" l="1"/>
  <c r="G107" i="1" s="1"/>
  <c r="F106" i="1"/>
  <c r="F107" i="1" s="1"/>
  <c r="I106" i="1"/>
  <c r="I107" i="1" s="1"/>
  <c r="H106" i="1"/>
  <c r="H107" i="1" s="1"/>
  <c r="E106" i="1"/>
  <c r="G104" i="1"/>
  <c r="F104" i="1"/>
  <c r="I104" i="1"/>
  <c r="E104" i="1"/>
  <c r="H104" i="1"/>
  <c r="E90" i="1"/>
  <c r="E107" i="1" l="1"/>
  <c r="J10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Kåre Torsvik</author>
  </authors>
  <commentList>
    <comment ref="D3" authorId="0" shapeId="0" xr:uid="{52FE5EAA-FD18-4126-88D9-D85A2E1C40CF}">
      <text>
        <r>
          <rPr>
            <b/>
            <sz val="9"/>
            <color indexed="81"/>
            <rFont val="Tahoma"/>
            <family val="2"/>
          </rPr>
          <t xml:space="preserve">4 stk Tilleggløyver tildelt 20.09.21 kalv, ungdyr ho, kolle + bukk (6-8 tagger) + tilleggsløyver tildelt 10.10.21 2 stk ungdyr-ho, kolle + bukk (6-8 tagger) </t>
        </r>
      </text>
    </comment>
    <comment ref="E3" authorId="0" shapeId="0" xr:uid="{9AD73A6E-5E20-4D3F-888B-F3336D92B398}">
      <text>
        <r>
          <rPr>
            <b/>
            <sz val="9"/>
            <color indexed="81"/>
            <rFont val="Tahoma"/>
            <charset val="1"/>
          </rPr>
          <t>Kalv, han felt 08.09.21 17 kg (AF) + Kalv, han felt 19.09.21 13 kg (AF) + kalv, ho felt 07.10.21 26 kg (AF) + kalv, han felt 09.10.21 29 kg (AF) + kalv, ho felt 24.10.21 27 kg (AF)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3" authorId="0" shapeId="0" xr:uid="{A768B6D8-3CD0-4B8D-809B-A5D6392B0CE0}">
      <text>
        <r>
          <rPr>
            <b/>
            <sz val="9"/>
            <color indexed="81"/>
            <rFont val="Tahoma"/>
            <charset val="1"/>
          </rPr>
          <t>Ung kolle felt 01.09.21 40 kg (AF) + ung kolle felt 04.09.21 42 kg (AF) + ung kolle felt 16.10.21 34 kg (AF)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3" authorId="0" shapeId="0" xr:uid="{06FE2741-A6DC-470B-A6B1-3E21DCDF523D}">
      <text>
        <r>
          <rPr>
            <b/>
            <sz val="9"/>
            <color indexed="81"/>
            <rFont val="Tahoma"/>
            <charset val="1"/>
          </rPr>
          <t>Spissbukk felt 01.09.21 43 kg AF + spissbukk felt 05.09.21 42 kg AF + spissbukk felt 19.09.21 33 kg (AF)</t>
        </r>
      </text>
    </comment>
    <comment ref="H3" authorId="0" shapeId="0" xr:uid="{E67DB0C1-566F-4BE4-B076-84841C1E4880}">
      <text>
        <r>
          <rPr>
            <b/>
            <sz val="9"/>
            <color indexed="81"/>
            <rFont val="Tahoma"/>
            <charset val="1"/>
          </rPr>
          <t>Kolle felt 04.09.21 65 kg (AF) + kolle felt 05.09.21 47 kg (AF) + kolle felt 07.10.21 60 kg (AF) + Kolle felt 23.10.21 49 kg (AF)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3" authorId="0" shapeId="0" xr:uid="{B64CB294-57FC-45FC-92FB-4A7F5C9BB4EB}">
      <text>
        <r>
          <rPr>
            <b/>
            <sz val="9"/>
            <color indexed="81"/>
            <rFont val="Tahoma"/>
            <charset val="1"/>
          </rPr>
          <t>Bukk felt 6 tagger 11.09.21 52 kg (AF) + Bukk felt 6 tagger 14.09.21 50 kg (AF) + Bukk felt 25.09.21 8 tagger 67 kg (AF) + Bukk felt 10 tagger 17.10.21 59 kg (var påskutt i kjeven, avmagret) (AF)</t>
        </r>
      </text>
    </comment>
    <comment ref="D5" authorId="0" shapeId="0" xr:uid="{8A0CC3C9-A253-4F7F-9581-9B8A20ED43F4}">
      <text>
        <r>
          <rPr>
            <b/>
            <sz val="9"/>
            <color indexed="81"/>
            <rFont val="Tahoma"/>
            <family val="2"/>
          </rPr>
          <t>Tilleggsløyver spissbukk og bukk (6-8 tagger) tildelt 20.10.21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" authorId="0" shapeId="0" xr:uid="{3B5491D1-28F8-45C7-AEB3-CF417D8FF618}">
      <text>
        <r>
          <rPr>
            <b/>
            <sz val="9"/>
            <color indexed="81"/>
            <rFont val="Tahoma"/>
            <charset val="1"/>
          </rPr>
          <t>Kalv, ho felt 17.10.21 26 kg (ES) + Kalv, han felt 14.12.21 26 kg (ES)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5" authorId="0" shapeId="0" xr:uid="{E324FC69-AA95-4A74-82D2-6F9181865FBB}">
      <text>
        <r>
          <rPr>
            <b/>
            <sz val="9"/>
            <color indexed="81"/>
            <rFont val="Tahoma"/>
            <charset val="1"/>
          </rPr>
          <t>Ungdyr, ho felt 13.10.21 48 kg (ØS)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5" authorId="0" shapeId="0" xr:uid="{BFFD667A-EF65-4EAF-AE67-5FC3B08C2590}">
      <text>
        <r>
          <rPr>
            <b/>
            <sz val="9"/>
            <color indexed="81"/>
            <rFont val="Tahoma"/>
            <family val="2"/>
          </rPr>
          <t>Kolle felt 14.12.21 55 kg (ES)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" authorId="0" shapeId="0" xr:uid="{222A5997-98DF-49EC-89DC-4A933649A4E4}">
      <text>
        <r>
          <rPr>
            <b/>
            <sz val="9"/>
            <color indexed="81"/>
            <rFont val="Tahoma"/>
            <family val="2"/>
          </rPr>
          <t>Tilleggsløyver kalv + bukk (6-8 tagger) tildelt 20.09.21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" authorId="0" shapeId="0" xr:uid="{B2169BAC-93FF-4FD5-A121-FE4B90826229}">
      <text>
        <r>
          <rPr>
            <b/>
            <sz val="9"/>
            <color indexed="81"/>
            <rFont val="Tahoma"/>
            <charset val="1"/>
          </rPr>
          <t>Kalv, ho Felt 20.09.21 23 kg (KT) + kalv, ho felt 15.10.21 25 kg (KT)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6" authorId="0" shapeId="0" xr:uid="{3A97F713-9E8E-4693-9EEB-598D02E856A4}">
      <text>
        <r>
          <rPr>
            <b/>
            <sz val="9"/>
            <color indexed="81"/>
            <rFont val="Tahoma"/>
            <charset val="1"/>
          </rPr>
          <t>Ung kolle felt 04.09.21 40 kg (KT)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6" authorId="0" shapeId="0" xr:uid="{D2E3E082-FDAA-4002-9BEA-BB2F85FB685A}">
      <text>
        <r>
          <rPr>
            <b/>
            <sz val="9"/>
            <color indexed="81"/>
            <rFont val="Tahoma"/>
            <charset val="1"/>
          </rPr>
          <t>Spissbukk felt 05.09.21 36 kg (EB)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6" authorId="0" shapeId="0" xr:uid="{4D136F9D-B7A4-4F9A-A070-18337228712B}">
      <text>
        <r>
          <rPr>
            <b/>
            <sz val="9"/>
            <color indexed="81"/>
            <rFont val="Tahoma"/>
            <charset val="1"/>
          </rPr>
          <t>Kolle felt 18.09.21 53 kg (KT)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6" authorId="0" shapeId="0" xr:uid="{AF097DBA-B883-4563-88B4-12BE4FFD1511}">
      <text>
        <r>
          <rPr>
            <b/>
            <sz val="9"/>
            <color indexed="81"/>
            <rFont val="Tahoma"/>
            <charset val="1"/>
          </rPr>
          <t>Bukk 8 tagger felt 03.10.21 75 kg (EB)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7" authorId="0" shapeId="0" xr:uid="{B32E1C93-B02B-4C69-AAEC-C9BE3F52A37F}">
      <text>
        <r>
          <rPr>
            <b/>
            <sz val="9"/>
            <color indexed="81"/>
            <rFont val="Tahoma"/>
            <family val="2"/>
          </rPr>
          <t>Tilleggsløyve kalv + bukk (6-8 tagger) tildelt 10.09.21 + tilleggsløyvve kolle + kalv tildelt 30.09.21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7" authorId="0" shapeId="0" xr:uid="{17AA2E57-8EEA-47D3-AB54-40EBEDBDFA23}">
      <text>
        <r>
          <rPr>
            <b/>
            <sz val="9"/>
            <color indexed="81"/>
            <rFont val="Tahoma"/>
            <charset val="1"/>
          </rPr>
          <t>Felt kalv ho 02.09.21 19 kg (AF) + kalv, ho felt 21.09.21 22 kg (EF) + Kalv, ho felt 30.10.21 28 kg (BF)</t>
        </r>
      </text>
    </comment>
    <comment ref="F7" authorId="0" shapeId="0" xr:uid="{BDC16DAA-1B61-4556-8903-40A0E40BF6E3}">
      <text>
        <r>
          <rPr>
            <b/>
            <sz val="9"/>
            <color indexed="81"/>
            <rFont val="Tahoma"/>
            <charset val="1"/>
          </rPr>
          <t>Ung kolle felt 01.09.21 38,5 kg (AF)</t>
        </r>
        <r>
          <rPr>
            <sz val="9"/>
            <color indexed="81"/>
            <rFont val="Tahoma"/>
            <charset val="1"/>
          </rPr>
          <t xml:space="preserve">
+ ung kolle felt 30.10.21 42 kg (BF)</t>
        </r>
      </text>
    </comment>
    <comment ref="G7" authorId="0" shapeId="0" xr:uid="{1B696E4A-8CA4-4CD4-8C77-648332F4A95E}">
      <text>
        <r>
          <rPr>
            <b/>
            <sz val="9"/>
            <color indexed="81"/>
            <rFont val="Tahoma"/>
            <charset val="1"/>
          </rPr>
          <t>Spissbukk felt 09.09.21 37 kg (EF)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7" authorId="0" shapeId="0" xr:uid="{E01D2378-34D0-446A-95F2-37FB3A40C2B5}">
      <text>
        <r>
          <rPr>
            <b/>
            <sz val="9"/>
            <color indexed="81"/>
            <rFont val="Tahoma"/>
            <charset val="1"/>
          </rPr>
          <t>Bukk felt 12 tagger 10.09.12 112 kg (AF) + Bukk felt 6 tagger 28.09.21 52 kg (EF)</t>
        </r>
      </text>
    </comment>
    <comment ref="I8" authorId="0" shapeId="0" xr:uid="{31634844-AC10-4F89-910F-8376E9B6C613}">
      <text>
        <r>
          <rPr>
            <b/>
            <sz val="9"/>
            <color indexed="81"/>
            <rFont val="Tahoma"/>
            <charset val="1"/>
          </rPr>
          <t>Bukk 6 tagger felt 08.09.21 62 Kg (AOS)</t>
        </r>
      </text>
    </comment>
    <comment ref="D9" authorId="0" shapeId="0" xr:uid="{BDB4B6CF-3D51-4542-AD1A-CB80F68B7E51}">
      <text>
        <r>
          <rPr>
            <b/>
            <sz val="9"/>
            <color indexed="81"/>
            <rFont val="Tahoma"/>
            <family val="2"/>
          </rPr>
          <t>Tilleggsløyve kolle + kalv tildelt 30.09.21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 shapeId="0" xr:uid="{F406B13B-50FA-4DBF-ACCB-829BD80AD4DC}">
      <text>
        <r>
          <rPr>
            <b/>
            <sz val="9"/>
            <color indexed="81"/>
            <rFont val="Tahoma"/>
            <charset val="1"/>
          </rPr>
          <t>Kalv, han felt 01.12.21 26 kg (TK)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9" authorId="0" shapeId="0" xr:uid="{36E4970E-8AF1-4122-9898-1C7A83A03623}">
      <text>
        <r>
          <rPr>
            <b/>
            <sz val="9"/>
            <color indexed="81"/>
            <rFont val="Tahoma"/>
            <charset val="1"/>
          </rPr>
          <t>Ungdyr, ho felt 22.09.21 39 kg (FB)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9" authorId="0" shapeId="0" xr:uid="{34C2BCE8-4AF3-4E6F-9FFB-E97AB423342B}">
      <text>
        <r>
          <rPr>
            <b/>
            <sz val="9"/>
            <color indexed="81"/>
            <rFont val="Tahoma"/>
            <charset val="1"/>
          </rPr>
          <t>Spissbukk felt 22.09.21 34 kg (FB)</t>
        </r>
      </text>
    </comment>
    <comment ref="H9" authorId="0" shapeId="0" xr:uid="{6032B031-4D45-4904-B213-B4CB82F99549}">
      <text>
        <r>
          <rPr>
            <b/>
            <sz val="9"/>
            <color indexed="81"/>
            <rFont val="Tahoma"/>
            <charset val="1"/>
          </rPr>
          <t>Kolle felt 01.12.21 48 kg (TK)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0" authorId="0" shapeId="0" xr:uid="{13E2971C-3EF5-426E-A3C1-DEC7A5D06BCB}">
      <text>
        <r>
          <rPr>
            <b/>
            <sz val="9"/>
            <color indexed="81"/>
            <rFont val="Tahoma"/>
            <family val="2"/>
          </rPr>
          <t>Tilleggsløyve ungdyr, ho 10.09.21 + tilleggsløyve kolle tildelt 20.10.21</t>
        </r>
      </text>
    </comment>
    <comment ref="F10" authorId="0" shapeId="0" xr:uid="{B3F51544-38E3-458E-8A8C-C5685F482723}">
      <text>
        <r>
          <rPr>
            <b/>
            <sz val="9"/>
            <color indexed="81"/>
            <rFont val="Tahoma"/>
            <family val="2"/>
          </rPr>
          <t>Ungdyr, ho felt 21.10.21 32 kg (KOB)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" authorId="0" shapeId="0" xr:uid="{D266B084-4A4F-4A6C-97B6-66E5C85C03F9}">
      <text>
        <r>
          <rPr>
            <b/>
            <sz val="9"/>
            <color indexed="81"/>
            <rFont val="Tahoma"/>
            <family val="2"/>
          </rPr>
          <t>Spissbukk felt 04.09.21 34 kg (KB)</t>
        </r>
      </text>
    </comment>
    <comment ref="D11" authorId="0" shapeId="0" xr:uid="{16F9F308-F27E-4EBB-891E-DE1B850D70B2}">
      <text>
        <r>
          <rPr>
            <b/>
            <sz val="9"/>
            <color indexed="81"/>
            <rFont val="Tahoma"/>
            <family val="2"/>
          </rPr>
          <t>Tilleggsløyve ungdyr, ho + spissbukk tildelt 10.09.21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1" authorId="0" shapeId="0" xr:uid="{A2966989-5C8D-4427-955E-903881B31A21}">
      <text>
        <r>
          <rPr>
            <b/>
            <sz val="9"/>
            <color indexed="81"/>
            <rFont val="Tahoma"/>
            <charset val="1"/>
          </rPr>
          <t>Kalv, ho felt 06.09.21 24 Kg (KK) + kalv, ho felt 23.11.21 26,5 kg (KK)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1" authorId="0" shapeId="0" xr:uid="{007FD529-8E3F-4E2C-B43D-DFF577E030B8}">
      <text>
        <r>
          <rPr>
            <b/>
            <sz val="9"/>
            <color indexed="81"/>
            <rFont val="Tahoma"/>
            <charset val="1"/>
          </rPr>
          <t>Kolle felt 06.09.21 48 Kg (KK)</t>
        </r>
      </text>
    </comment>
    <comment ref="I11" authorId="0" shapeId="0" xr:uid="{45282981-39C2-4AE0-B0DB-4E12B81B5994}">
      <text>
        <r>
          <rPr>
            <b/>
            <sz val="9"/>
            <color indexed="81"/>
            <rFont val="Tahoma"/>
            <charset val="1"/>
          </rPr>
          <t>Bukk 6 tagger felt 08.09.21 51,5 kg (KK)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2" authorId="0" shapeId="0" xr:uid="{90A1F78F-355F-4946-9E0B-95F79B43E1DA}">
      <text>
        <r>
          <rPr>
            <b/>
            <sz val="9"/>
            <color indexed="81"/>
            <rFont val="Tahoma"/>
            <charset val="1"/>
          </rPr>
          <t xml:space="preserve">Ungdyr, ho felt 19.12.21 46 kg (??)
</t>
        </r>
      </text>
    </comment>
    <comment ref="G12" authorId="0" shapeId="0" xr:uid="{AD29DC31-44C4-4D25-904D-77C21CB8C72A}">
      <text>
        <r>
          <rPr>
            <b/>
            <sz val="9"/>
            <color indexed="81"/>
            <rFont val="Tahoma"/>
            <charset val="1"/>
          </rPr>
          <t>Spissbukk felt 06.10.21 42 kg (??)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3" authorId="0" shapeId="0" xr:uid="{45D58E09-D9D4-4D3D-98F4-B3CA92D9ABF3}">
      <text>
        <r>
          <rPr>
            <b/>
            <sz val="9"/>
            <color indexed="81"/>
            <rFont val="Tahoma"/>
            <family val="2"/>
          </rPr>
          <t>Tilleggsløyve ungdyr, ho + kolle tildelt 30.09.21</t>
        </r>
      </text>
    </comment>
    <comment ref="E13" authorId="0" shapeId="0" xr:uid="{BE426E6B-7A58-498B-B824-77245C6588D3}">
      <text>
        <r>
          <rPr>
            <b/>
            <sz val="9"/>
            <color indexed="81"/>
            <rFont val="Tahoma"/>
            <charset val="1"/>
          </rPr>
          <t>Kalv, han felt 10.09.21 18 kg (EV) + kalv, han felt 29.09.21 25 kg (EV)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3" authorId="0" shapeId="0" xr:uid="{251C1E32-510E-48D3-A8E4-AD761A536826}">
      <text>
        <r>
          <rPr>
            <b/>
            <sz val="9"/>
            <color indexed="81"/>
            <rFont val="Tahoma"/>
            <charset val="1"/>
          </rPr>
          <t>Ungdyr, ho felt 23.10.21 45 kg (EV)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3" authorId="0" shapeId="0" xr:uid="{CBCFD790-EBA4-4DBB-B5DF-1FC4FC6D6B37}">
      <text>
        <r>
          <rPr>
            <b/>
            <sz val="9"/>
            <color indexed="81"/>
            <rFont val="Tahoma"/>
            <charset val="1"/>
          </rPr>
          <t>Spissbukk felt 04.09.21 43 kg (EV)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4" authorId="0" shapeId="0" xr:uid="{F5873043-AEF4-4754-AE04-0634B1E9DADF}">
      <text>
        <r>
          <rPr>
            <b/>
            <sz val="9"/>
            <color indexed="81"/>
            <rFont val="Tahoma"/>
            <family val="2"/>
          </rPr>
          <t>Tilleggsløyver tildelt 10.10.21 kolle + bukk (6-8 tagger) tilleggsløyve, kolle  16.11.21 + tilleggsløyve, kolle  28.11.21</t>
        </r>
      </text>
    </comment>
    <comment ref="F14" authorId="0" shapeId="0" xr:uid="{BB453051-9434-4BEB-AFEC-FA499174C4E0}">
      <text>
        <r>
          <rPr>
            <b/>
            <sz val="9"/>
            <color indexed="81"/>
            <rFont val="Tahoma"/>
            <charset val="1"/>
          </rPr>
          <t>Ungdyr, ho felt 05.10.21 43 kg (NME)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4" authorId="0" shapeId="0" xr:uid="{1111C3A2-4D70-4E6D-A52E-0271F1929823}">
      <text>
        <r>
          <rPr>
            <b/>
            <sz val="9"/>
            <color indexed="81"/>
            <rFont val="Tahoma"/>
            <charset val="1"/>
          </rPr>
          <t>Spissbukk felt 17.09.21 42 kg(NME)</t>
        </r>
        <r>
          <rPr>
            <sz val="9"/>
            <color indexed="81"/>
            <rFont val="Tahoma"/>
            <charset val="1"/>
          </rPr>
          <t xml:space="preserve">
+ Spissbukk felt 28.11.21 43 kg (NME) </t>
        </r>
      </text>
    </comment>
    <comment ref="H14" authorId="0" shapeId="0" xr:uid="{2A7F5497-8750-4B27-BD8F-98F0F9705D11}">
      <text>
        <r>
          <rPr>
            <b/>
            <sz val="9"/>
            <color indexed="81"/>
            <rFont val="Tahoma"/>
            <charset val="1"/>
          </rPr>
          <t>Kolle felt 15.11.21 49 kg (NME)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4" authorId="0" shapeId="0" xr:uid="{D71F5524-436D-42CC-8937-C24D63493EAB}">
      <text>
        <r>
          <rPr>
            <b/>
            <sz val="9"/>
            <color indexed="81"/>
            <rFont val="Tahoma"/>
            <charset val="1"/>
          </rPr>
          <t>Bukk 8 tagger felt 03.11.21 73 kg (NME)</t>
        </r>
      </text>
    </comment>
    <comment ref="D15" authorId="0" shapeId="0" xr:uid="{BC05B6F0-DE45-4ED9-B614-47766F23E223}">
      <text>
        <r>
          <rPr>
            <b/>
            <sz val="9"/>
            <color indexed="81"/>
            <rFont val="Tahoma"/>
            <family val="2"/>
          </rPr>
          <t>Tilleggsløyve kolle + kalv 10.09.21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5" authorId="0" shapeId="0" xr:uid="{C3B23A5A-C1E8-4B3A-B30A-CC6719E4F94F}">
      <text>
        <r>
          <rPr>
            <b/>
            <sz val="9"/>
            <color indexed="81"/>
            <rFont val="Tahoma"/>
            <charset val="1"/>
          </rPr>
          <t>Ung kolle felt 01.09.21 38 kg SK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5" authorId="0" shapeId="0" xr:uid="{E83F1630-4174-4DD2-A1B1-B1EC7B721BA7}">
      <text>
        <r>
          <rPr>
            <b/>
            <sz val="9"/>
            <color indexed="81"/>
            <rFont val="Tahoma"/>
            <charset val="1"/>
          </rPr>
          <t>Spissbukk felt 01.09.21 32 Kg SK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5" authorId="0" shapeId="0" xr:uid="{084AA280-804E-4E4D-9ECA-D16F7FAB79E7}">
      <text>
        <r>
          <rPr>
            <b/>
            <sz val="9"/>
            <color indexed="81"/>
            <rFont val="Tahoma"/>
            <charset val="1"/>
          </rPr>
          <t>Kolle felt 03.10.21 50 kg (SK)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6" authorId="0" shapeId="0" xr:uid="{1F3B49EC-AA4A-4D90-B17A-2FCB64996904}">
      <text>
        <r>
          <rPr>
            <b/>
            <sz val="9"/>
            <color indexed="81"/>
            <rFont val="Tahoma"/>
            <family val="2"/>
          </rPr>
          <t>Tilleggsløyve bukk (6-8 tagger) + kalv 10.09.21</t>
        </r>
      </text>
    </comment>
    <comment ref="E16" authorId="0" shapeId="0" xr:uid="{F079D94D-A242-4B69-9F4E-D8B2261774B9}">
      <text>
        <r>
          <rPr>
            <b/>
            <sz val="9"/>
            <color indexed="81"/>
            <rFont val="Tahoma"/>
            <charset val="1"/>
          </rPr>
          <t>Kalv felt, ho 03.09.21 16 kg (HF)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6" authorId="0" shapeId="0" xr:uid="{0A5638AC-D096-4B0F-BD7B-8B866BC8BF7B}">
      <text>
        <r>
          <rPr>
            <b/>
            <sz val="9"/>
            <color indexed="81"/>
            <rFont val="Tahoma"/>
            <charset val="1"/>
          </rPr>
          <t>Ung kolle felt 02.09.21 37 kg (HF)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6" authorId="0" shapeId="0" xr:uid="{7AE69C45-2435-431C-A1FE-9D0BCF03D5D9}">
      <text>
        <r>
          <rPr>
            <b/>
            <sz val="9"/>
            <color indexed="81"/>
            <rFont val="Tahoma"/>
            <charset val="1"/>
          </rPr>
          <t>Spissbukk felt 02.09.21 48 kg (HF)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6" authorId="0" shapeId="0" xr:uid="{743EA1D9-9ABA-442F-872D-FEE25C8B1D16}">
      <text>
        <r>
          <rPr>
            <b/>
            <sz val="9"/>
            <color indexed="81"/>
            <rFont val="Tahoma"/>
            <charset val="1"/>
          </rPr>
          <t>Kolle felt 02.09.21 65 kg (HF)</t>
        </r>
      </text>
    </comment>
    <comment ref="I16" authorId="0" shapeId="0" xr:uid="{F08CFBAE-0629-4ED1-B9E0-A51DE40299A1}">
      <text>
        <r>
          <rPr>
            <b/>
            <sz val="9"/>
            <color indexed="81"/>
            <rFont val="Tahoma"/>
            <charset val="1"/>
          </rPr>
          <t>Bukk felt 8 tagger 02.09.21  55 kg (HF) + bukk felt 8 tagger 21.10.21 68 kg (HF)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7" authorId="0" shapeId="0" xr:uid="{C698A2C6-B5D4-40FD-B1F8-FE2BCE0F3A71}">
      <text>
        <r>
          <rPr>
            <b/>
            <sz val="9"/>
            <color indexed="81"/>
            <rFont val="Tahoma"/>
            <charset val="1"/>
          </rPr>
          <t>Kalv felt, ho 03.09.21 18 kg (ST)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7" authorId="0" shapeId="0" xr:uid="{4F535D22-F70A-4F8C-AF66-C484E75F4C7D}">
      <text>
        <r>
          <rPr>
            <b/>
            <sz val="9"/>
            <color indexed="81"/>
            <rFont val="Tahoma"/>
            <charset val="1"/>
          </rPr>
          <t>Spissbukk felt 01.09.21 45 kg (ST) + Spissbukk felt 14.09.21 50 kg (ST)</t>
        </r>
      </text>
    </comment>
    <comment ref="H17" authorId="0" shapeId="0" xr:uid="{8B64E0EB-393A-4CAB-9F9C-89514406E048}">
      <text>
        <r>
          <rPr>
            <b/>
            <sz val="9"/>
            <color indexed="81"/>
            <rFont val="Tahoma"/>
            <charset val="1"/>
          </rPr>
          <t xml:space="preserve">Kolle felt 01.09.21 54 kg (ST) </t>
        </r>
      </text>
    </comment>
    <comment ref="I18" authorId="0" shapeId="0" xr:uid="{7ADF551C-4AE6-43A9-945C-6BF3B03FC0FF}">
      <text>
        <r>
          <rPr>
            <b/>
            <sz val="9"/>
            <color indexed="81"/>
            <rFont val="Tahoma"/>
            <charset val="1"/>
          </rPr>
          <t>Bukk felt 24.09.21 4 tagger 51 kg (AIK)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9" authorId="0" shapeId="0" xr:uid="{3CBB4A60-62D9-4AC6-BA5C-36B284F9675F}">
      <text>
        <r>
          <rPr>
            <b/>
            <sz val="9"/>
            <color indexed="81"/>
            <rFont val="Tahoma"/>
            <family val="2"/>
          </rPr>
          <t>Tilleggsløyve ungdyr, ho + spissbukk tildelt 10.09.21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9" authorId="0" shapeId="0" xr:uid="{9E1F19FE-E93B-4AB2-B0D8-8763E7EAC66B}">
      <text>
        <r>
          <rPr>
            <b/>
            <sz val="9"/>
            <color indexed="81"/>
            <rFont val="Tahoma"/>
            <family val="2"/>
          </rPr>
          <t>Ungkolle felt 09.09.21 39,5 kg (HH) + Ungdyr, ho felt 25.09.21 25 kg KØ) (skadet høyre bakfot) dyret ble etter søknad erkært som fallvilt og nytt løyvve gitt 30.09.21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9" authorId="0" shapeId="0" xr:uid="{482E1FA3-8DB7-4388-A06A-9661964D6C50}">
      <text>
        <r>
          <rPr>
            <b/>
            <sz val="9"/>
            <color indexed="81"/>
            <rFont val="Tahoma"/>
            <charset val="1"/>
          </rPr>
          <t xml:space="preserve">bukk 8 tagger felt 03.09.21 76 kg (HH)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1" authorId="0" shapeId="0" xr:uid="{F5E976A1-193D-496E-AC5B-8881EAFE24F8}">
      <text>
        <r>
          <rPr>
            <b/>
            <sz val="9"/>
            <color indexed="81"/>
            <rFont val="Tahoma"/>
            <family val="2"/>
          </rPr>
          <t>Tilleggsløyve kolle + bukk (6-8 tagger) tildelt 30.09.21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1" authorId="0" shapeId="0" xr:uid="{6638CB2D-9219-4C0E-86FB-062F7B16D207}">
      <text>
        <r>
          <rPr>
            <b/>
            <sz val="9"/>
            <color indexed="81"/>
            <rFont val="Tahoma"/>
            <family val="2"/>
          </rPr>
          <t>Kalv, han Felt 10.09.21 18 kg  (TT)</t>
        </r>
      </text>
    </comment>
    <comment ref="F21" authorId="0" shapeId="0" xr:uid="{689903E1-109D-49A3-AD3D-48A89D401005}">
      <text>
        <r>
          <rPr>
            <b/>
            <sz val="9"/>
            <color indexed="81"/>
            <rFont val="Tahoma"/>
            <charset val="1"/>
          </rPr>
          <t>Ungdyr, ho felt 25.09.21 38 kg (TT)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2" authorId="0" shapeId="0" xr:uid="{9DC05046-2616-45A0-871D-788AB4FE488F}">
      <text>
        <r>
          <rPr>
            <b/>
            <sz val="9"/>
            <color indexed="81"/>
            <rFont val="Tahoma"/>
            <charset val="1"/>
          </rPr>
          <t>Ungdyr, ho felt 04.10.21 39 kg (OV)</t>
        </r>
      </text>
    </comment>
    <comment ref="D23" authorId="0" shapeId="0" xr:uid="{003C668B-5CE4-4728-8D88-42995C6D49C2}">
      <text>
        <r>
          <rPr>
            <b/>
            <sz val="9"/>
            <color indexed="81"/>
            <rFont val="Tahoma"/>
            <family val="2"/>
          </rPr>
          <t>Tilleggsløyve tildelt 10.10.21 kolle + kalv</t>
        </r>
      </text>
    </comment>
    <comment ref="E23" authorId="0" shapeId="0" xr:uid="{EEE2ED2A-8F85-415A-9BB9-459CF40ACCB9}">
      <text>
        <r>
          <rPr>
            <b/>
            <sz val="9"/>
            <color indexed="81"/>
            <rFont val="Tahoma"/>
            <charset val="1"/>
          </rPr>
          <t>Kalv, han felt 05.10.21 26 kg (JT) + Kalv, han felt 31.10.21 34 kg (JT)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3" authorId="0" shapeId="0" xr:uid="{DDD32203-3670-4ED0-B2E1-1BBB6FC4FCE1}">
      <text>
        <r>
          <rPr>
            <b/>
            <sz val="9"/>
            <color indexed="81"/>
            <rFont val="Tahoma"/>
            <family val="2"/>
          </rPr>
          <t>Bukk felt 10.10.21 13 tagger 95 kg (JT)</t>
        </r>
      </text>
    </comment>
    <comment ref="D24" authorId="0" shapeId="0" xr:uid="{5A6F471A-8100-462E-82C5-DCEB00F02C03}">
      <text>
        <r>
          <rPr>
            <b/>
            <sz val="9"/>
            <color indexed="81"/>
            <rFont val="Tahoma"/>
            <family val="2"/>
          </rPr>
          <t>Tilleggsløyve tildelt 20.10.21 kolle + kalv</t>
        </r>
      </text>
    </comment>
    <comment ref="F24" authorId="0" shapeId="0" xr:uid="{EEDE8464-7710-4CBD-BB02-BB3CAD371A08}">
      <text>
        <r>
          <rPr>
            <b/>
            <sz val="9"/>
            <color indexed="81"/>
            <rFont val="Tahoma"/>
            <charset val="1"/>
          </rPr>
          <t>Ung kolle felt 03.09.21 42 kg (TL)</t>
        </r>
      </text>
    </comment>
    <comment ref="I24" authorId="0" shapeId="0" xr:uid="{0EFC45BC-F479-4485-A877-B8C37EBD8F03}">
      <text>
        <r>
          <rPr>
            <b/>
            <sz val="9"/>
            <color indexed="81"/>
            <rFont val="Tahoma"/>
            <charset val="1"/>
          </rPr>
          <t>bukk 6 tagger felt 13.10.21 52 kg (TEK)</t>
        </r>
      </text>
    </comment>
  </commentList>
</comments>
</file>

<file path=xl/sharedStrings.xml><?xml version="1.0" encoding="utf-8"?>
<sst xmlns="http://schemas.openxmlformats.org/spreadsheetml/2006/main" count="150" uniqueCount="99">
  <si>
    <t>Jaktfelt</t>
  </si>
  <si>
    <t>Tildelte løyver 2007</t>
  </si>
  <si>
    <t>Kvote</t>
  </si>
  <si>
    <t xml:space="preserve">Kalv </t>
  </si>
  <si>
    <t>1 ½ år,</t>
  </si>
  <si>
    <t xml:space="preserve">1 ½ år gamle </t>
  </si>
  <si>
    <t>Eldre hodyr</t>
  </si>
  <si>
    <t>Eldre hanndyr</t>
  </si>
  <si>
    <t>Da pr jaktfelt</t>
  </si>
  <si>
    <t>hodyr</t>
  </si>
  <si>
    <t>hanndyr</t>
  </si>
  <si>
    <t>(frå 2 ½ år)</t>
  </si>
  <si>
    <t>Sum</t>
  </si>
  <si>
    <t>% av kvoten felt</t>
  </si>
  <si>
    <t>Felte dyr</t>
  </si>
  <si>
    <t>Indre Sund</t>
  </si>
  <si>
    <t>Tyssøy, vest på Lundanest</t>
  </si>
  <si>
    <t>Dommedal</t>
  </si>
  <si>
    <t>Kleppe/Kleppevik</t>
  </si>
  <si>
    <t>Forland</t>
  </si>
  <si>
    <t>Steinsland</t>
  </si>
  <si>
    <t>Hamre-Bakka</t>
  </si>
  <si>
    <t>Berge</t>
  </si>
  <si>
    <t>Vorland</t>
  </si>
  <si>
    <t>Tveit</t>
  </si>
  <si>
    <t>Skoge/Hammersland</t>
  </si>
  <si>
    <t>Eide og Spilde</t>
  </si>
  <si>
    <t>Kausland</t>
  </si>
  <si>
    <t>Glesnes</t>
  </si>
  <si>
    <t>Selstø/Telavåg-Nipen</t>
  </si>
  <si>
    <t>Søndre Tolf</t>
  </si>
  <si>
    <t>Spilde Vest</t>
  </si>
  <si>
    <t xml:space="preserve">Golten </t>
  </si>
  <si>
    <t>Trellevik</t>
  </si>
  <si>
    <t>Nordre Toft</t>
  </si>
  <si>
    <t>Høiland</t>
  </si>
  <si>
    <t>Bjelkarøy/Lerøy</t>
  </si>
  <si>
    <t>Hummelsund/Sæle</t>
  </si>
  <si>
    <t>Tilleggsløyver</t>
  </si>
  <si>
    <t>Totalt:</t>
  </si>
  <si>
    <t>Tal dyr i året</t>
  </si>
  <si>
    <t>Fordeling med 1.fordelingstallet:</t>
  </si>
  <si>
    <t>Kjønn tot</t>
  </si>
  <si>
    <t>Kjønn</t>
  </si>
  <si>
    <t>Eldre/yngre</t>
  </si>
  <si>
    <t>Kjønnsfordeling</t>
  </si>
  <si>
    <t>Hodyr</t>
  </si>
  <si>
    <t>Kategori</t>
  </si>
  <si>
    <t>Prosent</t>
  </si>
  <si>
    <t>Tal dyr/året</t>
  </si>
  <si>
    <t>Tal dyr i perioden</t>
  </si>
  <si>
    <t>Hanndyr</t>
  </si>
  <si>
    <t xml:space="preserve"> Kalv                                                                 22  </t>
  </si>
  <si>
    <t>1 ½ år gamle hodyr</t>
  </si>
  <si>
    <t>Justering kalv:</t>
  </si>
  <si>
    <t>1 ½ år gamle hanndyr</t>
  </si>
  <si>
    <t xml:space="preserve">Eldre hodyr (2 ½ år og eldre)                         22          </t>
  </si>
  <si>
    <t>kalv</t>
  </si>
  <si>
    <t>ho</t>
  </si>
  <si>
    <t>han</t>
  </si>
  <si>
    <r>
      <t>Eldre hanndyr (2 ½ år og eldre)</t>
    </r>
    <r>
      <rPr>
        <b/>
        <sz val="10"/>
        <rFont val="Arial"/>
        <family val="1"/>
      </rPr>
      <t xml:space="preserve"> </t>
    </r>
  </si>
  <si>
    <t>Antall fellingsløyver pr år:</t>
  </si>
  <si>
    <t>Fellingstatistikk med fordeling:</t>
  </si>
  <si>
    <t>%-vis fordeling</t>
  </si>
  <si>
    <t>Samlet ungdyr:</t>
  </si>
  <si>
    <t>Sammenlignet:</t>
  </si>
  <si>
    <t>Sette dyr</t>
  </si>
  <si>
    <t>Sum sette</t>
  </si>
  <si>
    <t>Sett per jegerdag</t>
  </si>
  <si>
    <t>Sett per jegertime</t>
  </si>
  <si>
    <t>Felt per jegerdag</t>
  </si>
  <si>
    <t>Gjenstående løyver av tildelt kvote</t>
  </si>
  <si>
    <t>Oppdatert:</t>
  </si>
  <si>
    <t>Gjenstående løyver</t>
  </si>
  <si>
    <t>Totalt gjenstående løyver:</t>
  </si>
  <si>
    <t>Felte dyr til nå i 2021:</t>
  </si>
  <si>
    <t>Totalsum felte dyr + tildelte:</t>
  </si>
  <si>
    <t>Fordelingstall for dyr i året</t>
  </si>
  <si>
    <t>Differanse ift årets tildeling::</t>
  </si>
  <si>
    <t>Fordeling av felte dyr i planperioden;</t>
  </si>
  <si>
    <t>Idelafordeling:</t>
  </si>
  <si>
    <t>Differanse i %:</t>
  </si>
  <si>
    <t>Samlet oversikt</t>
  </si>
  <si>
    <t>Kalv</t>
  </si>
  <si>
    <t>ungdyr, ho</t>
  </si>
  <si>
    <t>spissbukk</t>
  </si>
  <si>
    <t>kolle</t>
  </si>
  <si>
    <t>bukk</t>
  </si>
  <si>
    <t>totalt</t>
  </si>
  <si>
    <t>Felte dyr i 2021</t>
  </si>
  <si>
    <t>Felte dyr i 2022</t>
  </si>
  <si>
    <t>Felte dyr i 2023</t>
  </si>
  <si>
    <t>Felte dyr i 2024</t>
  </si>
  <si>
    <t>Felte dyr i 2025</t>
  </si>
  <si>
    <t>Totalt felte dyr i perioden:</t>
  </si>
  <si>
    <t>Fordeling i %:</t>
  </si>
  <si>
    <t>Fordelingsnøkkel:</t>
  </si>
  <si>
    <t>Fordelingen basert på fordelingsnøkkel:</t>
  </si>
  <si>
    <t>Defferanse: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</si>
</sst>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%"/>
    <numFmt numFmtId="165" formatCode="0.0"/>
    <numFmt numFmtId="166" formatCode="0.0\ %"/>
    <numFmt numFmtId="167" formatCode="0;[Red]0"/>
  </numFmts>
  <fonts count="34" x14ac:knownFonts="1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10"/>
      <color rgb="FFFF0000"/>
      <name val="Times New Roman"/>
      <family val="1"/>
    </font>
    <font>
      <b/>
      <sz val="10"/>
      <color indexed="10"/>
      <name val="Times New Roman"/>
      <family val="1"/>
    </font>
    <font>
      <sz val="10"/>
      <color indexed="8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8"/>
      <name val="Times New Roman"/>
      <family val="1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8"/>
      <name val="Arial"/>
      <family val="2"/>
    </font>
    <font>
      <sz val="10"/>
      <color rgb="FFFF0000"/>
      <name val="Arial"/>
      <family val="2"/>
    </font>
    <font>
      <b/>
      <sz val="10"/>
      <name val="Arial"/>
      <family val="1"/>
    </font>
    <font>
      <sz val="12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2"/>
      <color rgb="FF006964"/>
      <name val="Open Sans"/>
      <family val="2"/>
    </font>
    <font>
      <sz val="12"/>
      <color rgb="FF131313"/>
      <name val="Open Sans"/>
      <family val="2"/>
    </font>
    <font>
      <sz val="11"/>
      <name val="Arial"/>
      <family val="2"/>
    </font>
    <font>
      <sz val="11"/>
      <color rgb="FF131313"/>
      <name val="Open Sans"/>
      <family val="2"/>
    </font>
    <font>
      <b/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indexed="10"/>
      <name val="Arial"/>
      <family val="2"/>
    </font>
    <font>
      <b/>
      <sz val="12"/>
      <color theme="4" tint="-0.499984740745262"/>
      <name val="Arial"/>
      <family val="2"/>
    </font>
    <font>
      <b/>
      <sz val="10"/>
      <color theme="8" tint="-0.499984740745262"/>
      <name val="Arial"/>
      <family val="2"/>
    </font>
    <font>
      <sz val="10"/>
      <color rgb="FFC00000"/>
      <name val="Arial"/>
      <family val="2"/>
    </font>
    <font>
      <b/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indexed="54"/>
        <bgColor indexed="55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5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41"/>
        <b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27"/>
        <bgColor indexed="42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0" borderId="0" xfId="0" applyFont="1"/>
    <xf numFmtId="0" fontId="2" fillId="2" borderId="4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3" fontId="4" fillId="0" borderId="1" xfId="0" applyNumberFormat="1" applyFont="1" applyBorder="1"/>
    <xf numFmtId="1" fontId="4" fillId="0" borderId="5" xfId="0" applyNumberFormat="1" applyFont="1" applyBorder="1"/>
    <xf numFmtId="0" fontId="5" fillId="3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" fillId="4" borderId="0" xfId="0" applyFont="1" applyFill="1"/>
    <xf numFmtId="0" fontId="6" fillId="0" borderId="0" xfId="0" applyFont="1" applyAlignment="1">
      <alignment horizontal="center" vertical="top" wrapText="1"/>
    </xf>
    <xf numFmtId="164" fontId="1" fillId="5" borderId="0" xfId="0" applyNumberFormat="1" applyFont="1" applyFill="1"/>
    <xf numFmtId="1" fontId="1" fillId="0" borderId="0" xfId="0" applyNumberFormat="1" applyFont="1"/>
    <xf numFmtId="0" fontId="3" fillId="3" borderId="5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164" fontId="1" fillId="6" borderId="0" xfId="0" applyNumberFormat="1" applyFont="1" applyFill="1"/>
    <xf numFmtId="0" fontId="7" fillId="0" borderId="5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165" fontId="1" fillId="0" borderId="0" xfId="0" applyNumberFormat="1" applyFont="1"/>
    <xf numFmtId="164" fontId="0" fillId="5" borderId="0" xfId="0" applyNumberFormat="1" applyFill="1"/>
    <xf numFmtId="0" fontId="8" fillId="0" borderId="1" xfId="0" applyFont="1" applyBorder="1" applyAlignment="1">
      <alignment horizontal="center" vertical="top" wrapText="1"/>
    </xf>
    <xf numFmtId="2" fontId="1" fillId="0" borderId="0" xfId="0" applyNumberFormat="1" applyFont="1"/>
    <xf numFmtId="0" fontId="3" fillId="0" borderId="7" xfId="0" applyFont="1" applyBorder="1" applyAlignment="1">
      <alignment vertical="top" wrapText="1"/>
    </xf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0" xfId="0" applyFont="1"/>
    <xf numFmtId="0" fontId="5" fillId="3" borderId="1" xfId="0" applyFont="1" applyFill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3" fontId="3" fillId="0" borderId="0" xfId="0" applyNumberFormat="1" applyFont="1" applyAlignment="1">
      <alignment vertical="top" wrapText="1"/>
    </xf>
    <xf numFmtId="0" fontId="3" fillId="0" borderId="0" xfId="0" applyFont="1" applyAlignment="1">
      <alignment vertical="top" wrapText="1"/>
    </xf>
    <xf numFmtId="1" fontId="1" fillId="3" borderId="3" xfId="0" applyNumberFormat="1" applyFont="1" applyFill="1" applyBorder="1"/>
    <xf numFmtId="0" fontId="1" fillId="0" borderId="2" xfId="0" applyFont="1" applyBorder="1"/>
    <xf numFmtId="10" fontId="1" fillId="0" borderId="0" xfId="0" applyNumberFormat="1" applyFont="1"/>
    <xf numFmtId="0" fontId="10" fillId="7" borderId="0" xfId="0" applyFont="1" applyFill="1" applyAlignment="1">
      <alignment vertical="top" wrapText="1"/>
    </xf>
    <xf numFmtId="0" fontId="1" fillId="7" borderId="0" xfId="0" applyFont="1" applyFill="1"/>
    <xf numFmtId="1" fontId="1" fillId="7" borderId="0" xfId="0" applyNumberFormat="1" applyFont="1" applyFill="1"/>
    <xf numFmtId="164" fontId="1" fillId="0" borderId="0" xfId="0" applyNumberFormat="1" applyFont="1"/>
    <xf numFmtId="0" fontId="11" fillId="8" borderId="8" xfId="0" applyFont="1" applyFill="1" applyBorder="1"/>
    <xf numFmtId="0" fontId="11" fillId="8" borderId="9" xfId="0" applyFont="1" applyFill="1" applyBorder="1"/>
    <xf numFmtId="0" fontId="1" fillId="0" borderId="9" xfId="0" applyFont="1" applyBorder="1"/>
    <xf numFmtId="0" fontId="1" fillId="0" borderId="10" xfId="0" applyFont="1" applyBorder="1"/>
    <xf numFmtId="0" fontId="7" fillId="8" borderId="0" xfId="0" applyFont="1" applyFill="1"/>
    <xf numFmtId="0" fontId="12" fillId="8" borderId="11" xfId="0" applyFont="1" applyFill="1" applyBorder="1"/>
    <xf numFmtId="0" fontId="12" fillId="8" borderId="0" xfId="0" applyFont="1" applyFill="1"/>
    <xf numFmtId="166" fontId="1" fillId="0" borderId="0" xfId="0" applyNumberFormat="1" applyFont="1"/>
    <xf numFmtId="0" fontId="12" fillId="8" borderId="12" xfId="0" applyFont="1" applyFill="1" applyBorder="1"/>
    <xf numFmtId="0" fontId="1" fillId="0" borderId="12" xfId="0" applyFont="1" applyBorder="1"/>
    <xf numFmtId="0" fontId="13" fillId="0" borderId="0" xfId="0" applyFont="1"/>
    <xf numFmtId="0" fontId="14" fillId="0" borderId="0" xfId="0" applyFont="1"/>
    <xf numFmtId="0" fontId="12" fillId="8" borderId="13" xfId="0" applyFont="1" applyFill="1" applyBorder="1"/>
    <xf numFmtId="0" fontId="12" fillId="8" borderId="14" xfId="0" applyFont="1" applyFill="1" applyBorder="1"/>
    <xf numFmtId="166" fontId="1" fillId="0" borderId="14" xfId="0" applyNumberFormat="1" applyFont="1" applyBorder="1"/>
    <xf numFmtId="0" fontId="16" fillId="8" borderId="14" xfId="0" applyFont="1" applyFill="1" applyBorder="1"/>
    <xf numFmtId="1" fontId="1" fillId="0" borderId="14" xfId="0" applyNumberFormat="1" applyFont="1" applyBorder="1"/>
    <xf numFmtId="0" fontId="16" fillId="8" borderId="15" xfId="0" applyFont="1" applyFill="1" applyBorder="1"/>
    <xf numFmtId="0" fontId="17" fillId="8" borderId="0" xfId="0" applyFont="1" applyFill="1"/>
    <xf numFmtId="0" fontId="1" fillId="0" borderId="1" xfId="0" applyFont="1" applyBorder="1"/>
    <xf numFmtId="0" fontId="18" fillId="0" borderId="1" xfId="0" applyFont="1" applyBorder="1"/>
    <xf numFmtId="166" fontId="1" fillId="0" borderId="1" xfId="0" applyNumberFormat="1" applyFont="1" applyBorder="1"/>
    <xf numFmtId="166" fontId="1" fillId="0" borderId="2" xfId="0" applyNumberFormat="1" applyFont="1" applyBorder="1"/>
    <xf numFmtId="166" fontId="19" fillId="0" borderId="16" xfId="0" applyNumberFormat="1" applyFont="1" applyBorder="1"/>
    <xf numFmtId="166" fontId="19" fillId="0" borderId="17" xfId="0" applyNumberFormat="1" applyFont="1" applyBorder="1"/>
    <xf numFmtId="166" fontId="19" fillId="0" borderId="18" xfId="0" applyNumberFormat="1" applyFont="1" applyBorder="1"/>
    <xf numFmtId="0" fontId="20" fillId="0" borderId="19" xfId="0" applyFont="1" applyBorder="1" applyAlignment="1">
      <alignment horizontal="left" vertical="center" wrapText="1" indent="2"/>
    </xf>
    <xf numFmtId="0" fontId="1" fillId="0" borderId="19" xfId="0" applyFont="1" applyBorder="1"/>
    <xf numFmtId="0" fontId="21" fillId="0" borderId="19" xfId="0" applyFont="1" applyBorder="1" applyAlignment="1">
      <alignment horizontal="left" vertical="center" wrapText="1"/>
    </xf>
    <xf numFmtId="0" fontId="22" fillId="0" borderId="19" xfId="0" applyFont="1" applyBorder="1"/>
    <xf numFmtId="0" fontId="23" fillId="0" borderId="19" xfId="0" applyFont="1" applyBorder="1" applyAlignment="1">
      <alignment vertical="center" wrapText="1"/>
    </xf>
    <xf numFmtId="0" fontId="24" fillId="0" borderId="0" xfId="0" applyFont="1"/>
    <xf numFmtId="0" fontId="2" fillId="2" borderId="2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14" fontId="19" fillId="0" borderId="0" xfId="0" applyNumberFormat="1" applyFont="1"/>
    <xf numFmtId="0" fontId="2" fillId="2" borderId="4" xfId="0" applyFont="1" applyFill="1" applyBorder="1" applyAlignment="1">
      <alignment horizontal="center" vertical="top" wrapText="1"/>
    </xf>
    <xf numFmtId="0" fontId="4" fillId="0" borderId="5" xfId="0" applyFont="1" applyBorder="1"/>
    <xf numFmtId="1" fontId="3" fillId="3" borderId="5" xfId="0" applyNumberFormat="1" applyFont="1" applyFill="1" applyBorder="1" applyAlignment="1">
      <alignment horizontal="center" vertical="top" wrapText="1"/>
    </xf>
    <xf numFmtId="38" fontId="25" fillId="0" borderId="5" xfId="0" applyNumberFormat="1" applyFont="1" applyBorder="1" applyAlignment="1">
      <alignment horizontal="center" vertical="top" wrapText="1"/>
    </xf>
    <xf numFmtId="0" fontId="4" fillId="0" borderId="18" xfId="0" applyFont="1" applyBorder="1"/>
    <xf numFmtId="1" fontId="4" fillId="0" borderId="1" xfId="0" applyNumberFormat="1" applyFont="1" applyBorder="1"/>
    <xf numFmtId="0" fontId="4" fillId="0" borderId="1" xfId="0" applyFont="1" applyBorder="1"/>
    <xf numFmtId="0" fontId="4" fillId="0" borderId="0" xfId="0" applyFont="1" applyAlignment="1">
      <alignment horizontal="center"/>
    </xf>
    <xf numFmtId="0" fontId="1" fillId="3" borderId="6" xfId="0" applyFont="1" applyFill="1" applyBorder="1"/>
    <xf numFmtId="38" fontId="1" fillId="0" borderId="2" xfId="0" applyNumberFormat="1" applyFont="1" applyBorder="1"/>
    <xf numFmtId="0" fontId="26" fillId="0" borderId="1" xfId="0" applyFont="1" applyBorder="1" applyAlignment="1">
      <alignment horizontal="center"/>
    </xf>
    <xf numFmtId="1" fontId="1" fillId="9" borderId="0" xfId="0" applyNumberFormat="1" applyFont="1" applyFill="1"/>
    <xf numFmtId="0" fontId="3" fillId="10" borderId="0" xfId="0" applyFont="1" applyFill="1"/>
    <xf numFmtId="0" fontId="1" fillId="10" borderId="0" xfId="0" applyFont="1" applyFill="1"/>
    <xf numFmtId="166" fontId="1" fillId="10" borderId="0" xfId="0" applyNumberFormat="1" applyFont="1" applyFill="1"/>
    <xf numFmtId="0" fontId="5" fillId="0" borderId="0" xfId="0" applyFont="1"/>
    <xf numFmtId="10" fontId="14" fillId="0" borderId="0" xfId="0" applyNumberFormat="1" applyFont="1"/>
    <xf numFmtId="0" fontId="27" fillId="0" borderId="19" xfId="0" applyFont="1" applyBorder="1"/>
    <xf numFmtId="0" fontId="0" fillId="0" borderId="19" xfId="0" applyBorder="1"/>
    <xf numFmtId="0" fontId="24" fillId="0" borderId="19" xfId="0" applyFont="1" applyBorder="1"/>
    <xf numFmtId="0" fontId="28" fillId="0" borderId="19" xfId="0" applyFont="1" applyBorder="1"/>
    <xf numFmtId="10" fontId="28" fillId="0" borderId="19" xfId="0" applyNumberFormat="1" applyFont="1" applyBorder="1"/>
    <xf numFmtId="0" fontId="29" fillId="0" borderId="19" xfId="0" applyFont="1" applyBorder="1"/>
    <xf numFmtId="166" fontId="29" fillId="0" borderId="19" xfId="0" applyNumberFormat="1" applyFont="1" applyBorder="1"/>
    <xf numFmtId="1" fontId="1" fillId="0" borderId="19" xfId="0" applyNumberFormat="1" applyFont="1" applyBorder="1"/>
    <xf numFmtId="167" fontId="1" fillId="0" borderId="19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15ea406a6efa4679/Documents/Sund%20hjortevald/2021/Fordeling%20av%20dyr%202021_2025_v2%20tildelt%20og%20fel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"/>
      <sheetName val="2022"/>
      <sheetName val="2023"/>
      <sheetName val="2024"/>
      <sheetName val="2025"/>
      <sheetName val="Samlet oversikt"/>
      <sheetName val="Samlet oversikt tildelt-felt"/>
      <sheetName val="2021_felte_dyr"/>
      <sheetName val="Felte_dyr samlet 2021-2025"/>
      <sheetName val="2021_felte_dyr tidsakse"/>
      <sheetName val="Fellingsavgifter 22"/>
      <sheetName val="Produkter"/>
      <sheetName val="Jaktfeltnummer"/>
    </sheetNames>
    <sheetDataSet>
      <sheetData sheetId="0">
        <row r="3">
          <cell r="D3">
            <v>19</v>
          </cell>
          <cell r="E3">
            <v>3</v>
          </cell>
          <cell r="F3">
            <v>5</v>
          </cell>
          <cell r="G3">
            <v>3</v>
          </cell>
          <cell r="H3">
            <v>4</v>
          </cell>
          <cell r="I3">
            <v>4</v>
          </cell>
          <cell r="J3">
            <v>19</v>
          </cell>
        </row>
        <row r="4">
          <cell r="D4">
            <v>1</v>
          </cell>
          <cell r="G4">
            <v>1</v>
          </cell>
          <cell r="J4">
            <v>1</v>
          </cell>
        </row>
        <row r="5">
          <cell r="D5">
            <v>4</v>
          </cell>
          <cell r="F5">
            <v>1</v>
          </cell>
          <cell r="G5">
            <v>2</v>
          </cell>
          <cell r="I5">
            <v>1</v>
          </cell>
          <cell r="J5">
            <v>4</v>
          </cell>
        </row>
        <row r="6">
          <cell r="D6">
            <v>6</v>
          </cell>
          <cell r="E6">
            <v>2</v>
          </cell>
          <cell r="F6">
            <v>1</v>
          </cell>
          <cell r="G6">
            <v>1</v>
          </cell>
          <cell r="H6">
            <v>1</v>
          </cell>
          <cell r="I6">
            <v>1</v>
          </cell>
          <cell r="J6">
            <v>6</v>
          </cell>
        </row>
        <row r="7">
          <cell r="D7">
            <v>8</v>
          </cell>
          <cell r="E7">
            <v>3</v>
          </cell>
          <cell r="F7">
            <v>1</v>
          </cell>
          <cell r="G7">
            <v>1</v>
          </cell>
          <cell r="H7">
            <v>1</v>
          </cell>
          <cell r="I7">
            <v>2</v>
          </cell>
          <cell r="J7">
            <v>8</v>
          </cell>
        </row>
        <row r="8">
          <cell r="D8">
            <v>2</v>
          </cell>
          <cell r="F8">
            <v>1</v>
          </cell>
          <cell r="I8">
            <v>1</v>
          </cell>
          <cell r="J8">
            <v>2</v>
          </cell>
        </row>
        <row r="9">
          <cell r="D9">
            <v>4</v>
          </cell>
          <cell r="E9">
            <v>2</v>
          </cell>
          <cell r="H9">
            <v>2</v>
          </cell>
          <cell r="J9">
            <v>4</v>
          </cell>
        </row>
        <row r="10">
          <cell r="D10">
            <v>3</v>
          </cell>
          <cell r="F10">
            <v>1</v>
          </cell>
          <cell r="G10">
            <v>1</v>
          </cell>
          <cell r="H10">
            <v>1</v>
          </cell>
          <cell r="J10">
            <v>3</v>
          </cell>
        </row>
        <row r="11">
          <cell r="D11">
            <v>5</v>
          </cell>
          <cell r="E11">
            <v>1</v>
          </cell>
          <cell r="F11">
            <v>1</v>
          </cell>
          <cell r="G11">
            <v>1</v>
          </cell>
          <cell r="H11">
            <v>1</v>
          </cell>
          <cell r="I11">
            <v>1</v>
          </cell>
          <cell r="J11">
            <v>5</v>
          </cell>
        </row>
        <row r="12">
          <cell r="D12">
            <v>2</v>
          </cell>
          <cell r="F12">
            <v>1</v>
          </cell>
          <cell r="G12">
            <v>1</v>
          </cell>
          <cell r="J12">
            <v>2</v>
          </cell>
        </row>
        <row r="13">
          <cell r="D13">
            <v>5</v>
          </cell>
          <cell r="E13">
            <v>1</v>
          </cell>
          <cell r="F13">
            <v>1</v>
          </cell>
          <cell r="G13">
            <v>1</v>
          </cell>
          <cell r="H13">
            <v>2</v>
          </cell>
          <cell r="J13">
            <v>5</v>
          </cell>
        </row>
        <row r="14">
          <cell r="F14">
            <v>1</v>
          </cell>
          <cell r="G14">
            <v>1</v>
          </cell>
          <cell r="H14">
            <v>3</v>
          </cell>
          <cell r="I14">
            <v>1</v>
          </cell>
          <cell r="J14">
            <v>6</v>
          </cell>
        </row>
        <row r="15">
          <cell r="D15">
            <v>4</v>
          </cell>
          <cell r="E15">
            <v>1</v>
          </cell>
          <cell r="F15">
            <v>1</v>
          </cell>
          <cell r="G15">
            <v>1</v>
          </cell>
          <cell r="H15">
            <v>1</v>
          </cell>
          <cell r="J15">
            <v>4</v>
          </cell>
        </row>
        <row r="16">
          <cell r="D16">
            <v>7</v>
          </cell>
          <cell r="E16">
            <v>2</v>
          </cell>
          <cell r="F16">
            <v>1</v>
          </cell>
          <cell r="G16">
            <v>1</v>
          </cell>
          <cell r="H16">
            <v>1</v>
          </cell>
          <cell r="I16">
            <v>2</v>
          </cell>
          <cell r="J16">
            <v>7</v>
          </cell>
        </row>
        <row r="17">
          <cell r="D17">
            <v>5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5</v>
          </cell>
        </row>
        <row r="18">
          <cell r="D18">
            <v>2</v>
          </cell>
          <cell r="F18">
            <v>1</v>
          </cell>
          <cell r="G18">
            <v>1</v>
          </cell>
          <cell r="J18">
            <v>2</v>
          </cell>
        </row>
        <row r="19">
          <cell r="D19">
            <v>4</v>
          </cell>
          <cell r="F19">
            <v>2</v>
          </cell>
          <cell r="G19">
            <v>1</v>
          </cell>
          <cell r="I19">
            <v>1</v>
          </cell>
          <cell r="J19">
            <v>4</v>
          </cell>
        </row>
        <row r="20">
          <cell r="D20">
            <v>2</v>
          </cell>
          <cell r="F20">
            <v>1</v>
          </cell>
          <cell r="G20">
            <v>1</v>
          </cell>
          <cell r="J20">
            <v>2</v>
          </cell>
        </row>
        <row r="21">
          <cell r="D21">
            <v>4</v>
          </cell>
          <cell r="E21">
            <v>1</v>
          </cell>
          <cell r="H21">
            <v>2</v>
          </cell>
          <cell r="I21">
            <v>1</v>
          </cell>
          <cell r="J21">
            <v>4</v>
          </cell>
        </row>
        <row r="22">
          <cell r="D22">
            <v>1</v>
          </cell>
          <cell r="F22">
            <v>1</v>
          </cell>
          <cell r="J22">
            <v>1</v>
          </cell>
        </row>
        <row r="23">
          <cell r="D23">
            <v>4</v>
          </cell>
          <cell r="E23">
            <v>2</v>
          </cell>
          <cell r="H23">
            <v>1</v>
          </cell>
          <cell r="I23">
            <v>1</v>
          </cell>
          <cell r="J23">
            <v>4</v>
          </cell>
        </row>
        <row r="24">
          <cell r="D24">
            <v>4</v>
          </cell>
          <cell r="E24">
            <v>2</v>
          </cell>
          <cell r="H24">
            <v>2</v>
          </cell>
          <cell r="J24">
            <v>4</v>
          </cell>
        </row>
        <row r="25">
          <cell r="D25">
            <v>2</v>
          </cell>
          <cell r="E25">
            <v>1</v>
          </cell>
          <cell r="H25">
            <v>1</v>
          </cell>
          <cell r="J25">
            <v>2</v>
          </cell>
        </row>
        <row r="26">
          <cell r="E26">
            <v>-1.5399999999999991</v>
          </cell>
          <cell r="F26">
            <v>-3.3999999999999986</v>
          </cell>
          <cell r="G26">
            <v>-0.39999999999999858</v>
          </cell>
          <cell r="H26">
            <v>-6.3299999999999983</v>
          </cell>
          <cell r="I26">
            <v>0.67000000000000171</v>
          </cell>
        </row>
        <row r="27">
          <cell r="D27">
            <v>104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47">
          <cell r="E47">
            <v>0.26506024096385544</v>
          </cell>
          <cell r="F47">
            <v>0.21686746987951808</v>
          </cell>
          <cell r="G47">
            <v>0.18072289156626506</v>
          </cell>
          <cell r="H47">
            <v>0.14457831325301204</v>
          </cell>
          <cell r="I47">
            <v>0.19277108433734941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64A4B-7DA9-4C0F-A13E-9C0D8477BB1E}">
  <dimension ref="A1:Y107"/>
  <sheetViews>
    <sheetView tabSelected="1" zoomScaleNormal="100" workbookViewId="0">
      <selection activeCell="E15" sqref="E15"/>
    </sheetView>
  </sheetViews>
  <sheetFormatPr baseColWidth="10" defaultRowHeight="12.75" x14ac:dyDescent="0.2"/>
  <cols>
    <col min="1" max="1" width="29.85546875" style="5" customWidth="1"/>
    <col min="2" max="2" width="11.42578125" style="5" customWidth="1"/>
    <col min="3" max="3" width="0.42578125" style="5" customWidth="1"/>
    <col min="4" max="4" width="7.85546875" style="5" customWidth="1"/>
    <col min="5" max="5" width="9.7109375" style="5" customWidth="1"/>
    <col min="6" max="6" width="9.28515625" style="5" customWidth="1"/>
    <col min="7" max="7" width="11.42578125" style="5"/>
    <col min="8" max="8" width="10.28515625" style="5" customWidth="1"/>
    <col min="9" max="9" width="11.42578125" style="5"/>
    <col min="10" max="10" width="8.140625" style="5" customWidth="1"/>
    <col min="11" max="11" width="9.5703125" style="5" customWidth="1"/>
    <col min="12" max="13" width="11.42578125" style="5"/>
    <col min="14" max="14" width="10.7109375" style="5" customWidth="1"/>
    <col min="15" max="19" width="11.42578125" style="5"/>
    <col min="20" max="20" width="11.140625" style="5" customWidth="1"/>
    <col min="21" max="256" width="11.42578125" style="5"/>
    <col min="257" max="257" width="29.85546875" style="5" customWidth="1"/>
    <col min="258" max="258" width="11.5703125" style="5" customWidth="1"/>
    <col min="259" max="259" width="0" style="5" hidden="1" customWidth="1"/>
    <col min="260" max="260" width="10.5703125" style="5" customWidth="1"/>
    <col min="261" max="261" width="9.7109375" style="5" customWidth="1"/>
    <col min="262" max="262" width="9.28515625" style="5" customWidth="1"/>
    <col min="263" max="263" width="11.42578125" style="5"/>
    <col min="264" max="264" width="10.28515625" style="5" customWidth="1"/>
    <col min="265" max="265" width="11.42578125" style="5"/>
    <col min="266" max="266" width="8.140625" style="5" customWidth="1"/>
    <col min="267" max="269" width="11.42578125" style="5"/>
    <col min="270" max="270" width="20.7109375" style="5" customWidth="1"/>
    <col min="271" max="275" width="11.42578125" style="5"/>
    <col min="276" max="276" width="11.140625" style="5" customWidth="1"/>
    <col min="277" max="512" width="11.42578125" style="5"/>
    <col min="513" max="513" width="29.85546875" style="5" customWidth="1"/>
    <col min="514" max="514" width="11.5703125" style="5" customWidth="1"/>
    <col min="515" max="515" width="0" style="5" hidden="1" customWidth="1"/>
    <col min="516" max="516" width="10.5703125" style="5" customWidth="1"/>
    <col min="517" max="517" width="9.7109375" style="5" customWidth="1"/>
    <col min="518" max="518" width="9.28515625" style="5" customWidth="1"/>
    <col min="519" max="519" width="11.42578125" style="5"/>
    <col min="520" max="520" width="10.28515625" style="5" customWidth="1"/>
    <col min="521" max="521" width="11.42578125" style="5"/>
    <col min="522" max="522" width="8.140625" style="5" customWidth="1"/>
    <col min="523" max="525" width="11.42578125" style="5"/>
    <col min="526" max="526" width="20.7109375" style="5" customWidth="1"/>
    <col min="527" max="531" width="11.42578125" style="5"/>
    <col min="532" max="532" width="11.140625" style="5" customWidth="1"/>
    <col min="533" max="768" width="11.42578125" style="5"/>
    <col min="769" max="769" width="29.85546875" style="5" customWidth="1"/>
    <col min="770" max="770" width="11.5703125" style="5" customWidth="1"/>
    <col min="771" max="771" width="0" style="5" hidden="1" customWidth="1"/>
    <col min="772" max="772" width="10.5703125" style="5" customWidth="1"/>
    <col min="773" max="773" width="9.7109375" style="5" customWidth="1"/>
    <col min="774" max="774" width="9.28515625" style="5" customWidth="1"/>
    <col min="775" max="775" width="11.42578125" style="5"/>
    <col min="776" max="776" width="10.28515625" style="5" customWidth="1"/>
    <col min="777" max="777" width="11.42578125" style="5"/>
    <col min="778" max="778" width="8.140625" style="5" customWidth="1"/>
    <col min="779" max="781" width="11.42578125" style="5"/>
    <col min="782" max="782" width="20.7109375" style="5" customWidth="1"/>
    <col min="783" max="787" width="11.42578125" style="5"/>
    <col min="788" max="788" width="11.140625" style="5" customWidth="1"/>
    <col min="789" max="1024" width="11.42578125" style="5"/>
    <col min="1025" max="1025" width="29.85546875" style="5" customWidth="1"/>
    <col min="1026" max="1026" width="11.5703125" style="5" customWidth="1"/>
    <col min="1027" max="1027" width="0" style="5" hidden="1" customWidth="1"/>
    <col min="1028" max="1028" width="10.5703125" style="5" customWidth="1"/>
    <col min="1029" max="1029" width="9.7109375" style="5" customWidth="1"/>
    <col min="1030" max="1030" width="9.28515625" style="5" customWidth="1"/>
    <col min="1031" max="1031" width="11.42578125" style="5"/>
    <col min="1032" max="1032" width="10.28515625" style="5" customWidth="1"/>
    <col min="1033" max="1033" width="11.42578125" style="5"/>
    <col min="1034" max="1034" width="8.140625" style="5" customWidth="1"/>
    <col min="1035" max="1037" width="11.42578125" style="5"/>
    <col min="1038" max="1038" width="20.7109375" style="5" customWidth="1"/>
    <col min="1039" max="1043" width="11.42578125" style="5"/>
    <col min="1044" max="1044" width="11.140625" style="5" customWidth="1"/>
    <col min="1045" max="1280" width="11.42578125" style="5"/>
    <col min="1281" max="1281" width="29.85546875" style="5" customWidth="1"/>
    <col min="1282" max="1282" width="11.5703125" style="5" customWidth="1"/>
    <col min="1283" max="1283" width="0" style="5" hidden="1" customWidth="1"/>
    <col min="1284" max="1284" width="10.5703125" style="5" customWidth="1"/>
    <col min="1285" max="1285" width="9.7109375" style="5" customWidth="1"/>
    <col min="1286" max="1286" width="9.28515625" style="5" customWidth="1"/>
    <col min="1287" max="1287" width="11.42578125" style="5"/>
    <col min="1288" max="1288" width="10.28515625" style="5" customWidth="1"/>
    <col min="1289" max="1289" width="11.42578125" style="5"/>
    <col min="1290" max="1290" width="8.140625" style="5" customWidth="1"/>
    <col min="1291" max="1293" width="11.42578125" style="5"/>
    <col min="1294" max="1294" width="20.7109375" style="5" customWidth="1"/>
    <col min="1295" max="1299" width="11.42578125" style="5"/>
    <col min="1300" max="1300" width="11.140625" style="5" customWidth="1"/>
    <col min="1301" max="1536" width="11.42578125" style="5"/>
    <col min="1537" max="1537" width="29.85546875" style="5" customWidth="1"/>
    <col min="1538" max="1538" width="11.5703125" style="5" customWidth="1"/>
    <col min="1539" max="1539" width="0" style="5" hidden="1" customWidth="1"/>
    <col min="1540" max="1540" width="10.5703125" style="5" customWidth="1"/>
    <col min="1541" max="1541" width="9.7109375" style="5" customWidth="1"/>
    <col min="1542" max="1542" width="9.28515625" style="5" customWidth="1"/>
    <col min="1543" max="1543" width="11.42578125" style="5"/>
    <col min="1544" max="1544" width="10.28515625" style="5" customWidth="1"/>
    <col min="1545" max="1545" width="11.42578125" style="5"/>
    <col min="1546" max="1546" width="8.140625" style="5" customWidth="1"/>
    <col min="1547" max="1549" width="11.42578125" style="5"/>
    <col min="1550" max="1550" width="20.7109375" style="5" customWidth="1"/>
    <col min="1551" max="1555" width="11.42578125" style="5"/>
    <col min="1556" max="1556" width="11.140625" style="5" customWidth="1"/>
    <col min="1557" max="1792" width="11.42578125" style="5"/>
    <col min="1793" max="1793" width="29.85546875" style="5" customWidth="1"/>
    <col min="1794" max="1794" width="11.5703125" style="5" customWidth="1"/>
    <col min="1795" max="1795" width="0" style="5" hidden="1" customWidth="1"/>
    <col min="1796" max="1796" width="10.5703125" style="5" customWidth="1"/>
    <col min="1797" max="1797" width="9.7109375" style="5" customWidth="1"/>
    <col min="1798" max="1798" width="9.28515625" style="5" customWidth="1"/>
    <col min="1799" max="1799" width="11.42578125" style="5"/>
    <col min="1800" max="1800" width="10.28515625" style="5" customWidth="1"/>
    <col min="1801" max="1801" width="11.42578125" style="5"/>
    <col min="1802" max="1802" width="8.140625" style="5" customWidth="1"/>
    <col min="1803" max="1805" width="11.42578125" style="5"/>
    <col min="1806" max="1806" width="20.7109375" style="5" customWidth="1"/>
    <col min="1807" max="1811" width="11.42578125" style="5"/>
    <col min="1812" max="1812" width="11.140625" style="5" customWidth="1"/>
    <col min="1813" max="2048" width="11.42578125" style="5"/>
    <col min="2049" max="2049" width="29.85546875" style="5" customWidth="1"/>
    <col min="2050" max="2050" width="11.5703125" style="5" customWidth="1"/>
    <col min="2051" max="2051" width="0" style="5" hidden="1" customWidth="1"/>
    <col min="2052" max="2052" width="10.5703125" style="5" customWidth="1"/>
    <col min="2053" max="2053" width="9.7109375" style="5" customWidth="1"/>
    <col min="2054" max="2054" width="9.28515625" style="5" customWidth="1"/>
    <col min="2055" max="2055" width="11.42578125" style="5"/>
    <col min="2056" max="2056" width="10.28515625" style="5" customWidth="1"/>
    <col min="2057" max="2057" width="11.42578125" style="5"/>
    <col min="2058" max="2058" width="8.140625" style="5" customWidth="1"/>
    <col min="2059" max="2061" width="11.42578125" style="5"/>
    <col min="2062" max="2062" width="20.7109375" style="5" customWidth="1"/>
    <col min="2063" max="2067" width="11.42578125" style="5"/>
    <col min="2068" max="2068" width="11.140625" style="5" customWidth="1"/>
    <col min="2069" max="2304" width="11.42578125" style="5"/>
    <col min="2305" max="2305" width="29.85546875" style="5" customWidth="1"/>
    <col min="2306" max="2306" width="11.5703125" style="5" customWidth="1"/>
    <col min="2307" max="2307" width="0" style="5" hidden="1" customWidth="1"/>
    <col min="2308" max="2308" width="10.5703125" style="5" customWidth="1"/>
    <col min="2309" max="2309" width="9.7109375" style="5" customWidth="1"/>
    <col min="2310" max="2310" width="9.28515625" style="5" customWidth="1"/>
    <col min="2311" max="2311" width="11.42578125" style="5"/>
    <col min="2312" max="2312" width="10.28515625" style="5" customWidth="1"/>
    <col min="2313" max="2313" width="11.42578125" style="5"/>
    <col min="2314" max="2314" width="8.140625" style="5" customWidth="1"/>
    <col min="2315" max="2317" width="11.42578125" style="5"/>
    <col min="2318" max="2318" width="20.7109375" style="5" customWidth="1"/>
    <col min="2319" max="2323" width="11.42578125" style="5"/>
    <col min="2324" max="2324" width="11.140625" style="5" customWidth="1"/>
    <col min="2325" max="2560" width="11.42578125" style="5"/>
    <col min="2561" max="2561" width="29.85546875" style="5" customWidth="1"/>
    <col min="2562" max="2562" width="11.5703125" style="5" customWidth="1"/>
    <col min="2563" max="2563" width="0" style="5" hidden="1" customWidth="1"/>
    <col min="2564" max="2564" width="10.5703125" style="5" customWidth="1"/>
    <col min="2565" max="2565" width="9.7109375" style="5" customWidth="1"/>
    <col min="2566" max="2566" width="9.28515625" style="5" customWidth="1"/>
    <col min="2567" max="2567" width="11.42578125" style="5"/>
    <col min="2568" max="2568" width="10.28515625" style="5" customWidth="1"/>
    <col min="2569" max="2569" width="11.42578125" style="5"/>
    <col min="2570" max="2570" width="8.140625" style="5" customWidth="1"/>
    <col min="2571" max="2573" width="11.42578125" style="5"/>
    <col min="2574" max="2574" width="20.7109375" style="5" customWidth="1"/>
    <col min="2575" max="2579" width="11.42578125" style="5"/>
    <col min="2580" max="2580" width="11.140625" style="5" customWidth="1"/>
    <col min="2581" max="2816" width="11.42578125" style="5"/>
    <col min="2817" max="2817" width="29.85546875" style="5" customWidth="1"/>
    <col min="2818" max="2818" width="11.5703125" style="5" customWidth="1"/>
    <col min="2819" max="2819" width="0" style="5" hidden="1" customWidth="1"/>
    <col min="2820" max="2820" width="10.5703125" style="5" customWidth="1"/>
    <col min="2821" max="2821" width="9.7109375" style="5" customWidth="1"/>
    <col min="2822" max="2822" width="9.28515625" style="5" customWidth="1"/>
    <col min="2823" max="2823" width="11.42578125" style="5"/>
    <col min="2824" max="2824" width="10.28515625" style="5" customWidth="1"/>
    <col min="2825" max="2825" width="11.42578125" style="5"/>
    <col min="2826" max="2826" width="8.140625" style="5" customWidth="1"/>
    <col min="2827" max="2829" width="11.42578125" style="5"/>
    <col min="2830" max="2830" width="20.7109375" style="5" customWidth="1"/>
    <col min="2831" max="2835" width="11.42578125" style="5"/>
    <col min="2836" max="2836" width="11.140625" style="5" customWidth="1"/>
    <col min="2837" max="3072" width="11.42578125" style="5"/>
    <col min="3073" max="3073" width="29.85546875" style="5" customWidth="1"/>
    <col min="3074" max="3074" width="11.5703125" style="5" customWidth="1"/>
    <col min="3075" max="3075" width="0" style="5" hidden="1" customWidth="1"/>
    <col min="3076" max="3076" width="10.5703125" style="5" customWidth="1"/>
    <col min="3077" max="3077" width="9.7109375" style="5" customWidth="1"/>
    <col min="3078" max="3078" width="9.28515625" style="5" customWidth="1"/>
    <col min="3079" max="3079" width="11.42578125" style="5"/>
    <col min="3080" max="3080" width="10.28515625" style="5" customWidth="1"/>
    <col min="3081" max="3081" width="11.42578125" style="5"/>
    <col min="3082" max="3082" width="8.140625" style="5" customWidth="1"/>
    <col min="3083" max="3085" width="11.42578125" style="5"/>
    <col min="3086" max="3086" width="20.7109375" style="5" customWidth="1"/>
    <col min="3087" max="3091" width="11.42578125" style="5"/>
    <col min="3092" max="3092" width="11.140625" style="5" customWidth="1"/>
    <col min="3093" max="3328" width="11.42578125" style="5"/>
    <col min="3329" max="3329" width="29.85546875" style="5" customWidth="1"/>
    <col min="3330" max="3330" width="11.5703125" style="5" customWidth="1"/>
    <col min="3331" max="3331" width="0" style="5" hidden="1" customWidth="1"/>
    <col min="3332" max="3332" width="10.5703125" style="5" customWidth="1"/>
    <col min="3333" max="3333" width="9.7109375" style="5" customWidth="1"/>
    <col min="3334" max="3334" width="9.28515625" style="5" customWidth="1"/>
    <col min="3335" max="3335" width="11.42578125" style="5"/>
    <col min="3336" max="3336" width="10.28515625" style="5" customWidth="1"/>
    <col min="3337" max="3337" width="11.42578125" style="5"/>
    <col min="3338" max="3338" width="8.140625" style="5" customWidth="1"/>
    <col min="3339" max="3341" width="11.42578125" style="5"/>
    <col min="3342" max="3342" width="20.7109375" style="5" customWidth="1"/>
    <col min="3343" max="3347" width="11.42578125" style="5"/>
    <col min="3348" max="3348" width="11.140625" style="5" customWidth="1"/>
    <col min="3349" max="3584" width="11.42578125" style="5"/>
    <col min="3585" max="3585" width="29.85546875" style="5" customWidth="1"/>
    <col min="3586" max="3586" width="11.5703125" style="5" customWidth="1"/>
    <col min="3587" max="3587" width="0" style="5" hidden="1" customWidth="1"/>
    <col min="3588" max="3588" width="10.5703125" style="5" customWidth="1"/>
    <col min="3589" max="3589" width="9.7109375" style="5" customWidth="1"/>
    <col min="3590" max="3590" width="9.28515625" style="5" customWidth="1"/>
    <col min="3591" max="3591" width="11.42578125" style="5"/>
    <col min="3592" max="3592" width="10.28515625" style="5" customWidth="1"/>
    <col min="3593" max="3593" width="11.42578125" style="5"/>
    <col min="3594" max="3594" width="8.140625" style="5" customWidth="1"/>
    <col min="3595" max="3597" width="11.42578125" style="5"/>
    <col min="3598" max="3598" width="20.7109375" style="5" customWidth="1"/>
    <col min="3599" max="3603" width="11.42578125" style="5"/>
    <col min="3604" max="3604" width="11.140625" style="5" customWidth="1"/>
    <col min="3605" max="3840" width="11.42578125" style="5"/>
    <col min="3841" max="3841" width="29.85546875" style="5" customWidth="1"/>
    <col min="3842" max="3842" width="11.5703125" style="5" customWidth="1"/>
    <col min="3843" max="3843" width="0" style="5" hidden="1" customWidth="1"/>
    <col min="3844" max="3844" width="10.5703125" style="5" customWidth="1"/>
    <col min="3845" max="3845" width="9.7109375" style="5" customWidth="1"/>
    <col min="3846" max="3846" width="9.28515625" style="5" customWidth="1"/>
    <col min="3847" max="3847" width="11.42578125" style="5"/>
    <col min="3848" max="3848" width="10.28515625" style="5" customWidth="1"/>
    <col min="3849" max="3849" width="11.42578125" style="5"/>
    <col min="3850" max="3850" width="8.140625" style="5" customWidth="1"/>
    <col min="3851" max="3853" width="11.42578125" style="5"/>
    <col min="3854" max="3854" width="20.7109375" style="5" customWidth="1"/>
    <col min="3855" max="3859" width="11.42578125" style="5"/>
    <col min="3860" max="3860" width="11.140625" style="5" customWidth="1"/>
    <col min="3861" max="4096" width="11.42578125" style="5"/>
    <col min="4097" max="4097" width="29.85546875" style="5" customWidth="1"/>
    <col min="4098" max="4098" width="11.5703125" style="5" customWidth="1"/>
    <col min="4099" max="4099" width="0" style="5" hidden="1" customWidth="1"/>
    <col min="4100" max="4100" width="10.5703125" style="5" customWidth="1"/>
    <col min="4101" max="4101" width="9.7109375" style="5" customWidth="1"/>
    <col min="4102" max="4102" width="9.28515625" style="5" customWidth="1"/>
    <col min="4103" max="4103" width="11.42578125" style="5"/>
    <col min="4104" max="4104" width="10.28515625" style="5" customWidth="1"/>
    <col min="4105" max="4105" width="11.42578125" style="5"/>
    <col min="4106" max="4106" width="8.140625" style="5" customWidth="1"/>
    <col min="4107" max="4109" width="11.42578125" style="5"/>
    <col min="4110" max="4110" width="20.7109375" style="5" customWidth="1"/>
    <col min="4111" max="4115" width="11.42578125" style="5"/>
    <col min="4116" max="4116" width="11.140625" style="5" customWidth="1"/>
    <col min="4117" max="4352" width="11.42578125" style="5"/>
    <col min="4353" max="4353" width="29.85546875" style="5" customWidth="1"/>
    <col min="4354" max="4354" width="11.5703125" style="5" customWidth="1"/>
    <col min="4355" max="4355" width="0" style="5" hidden="1" customWidth="1"/>
    <col min="4356" max="4356" width="10.5703125" style="5" customWidth="1"/>
    <col min="4357" max="4357" width="9.7109375" style="5" customWidth="1"/>
    <col min="4358" max="4358" width="9.28515625" style="5" customWidth="1"/>
    <col min="4359" max="4359" width="11.42578125" style="5"/>
    <col min="4360" max="4360" width="10.28515625" style="5" customWidth="1"/>
    <col min="4361" max="4361" width="11.42578125" style="5"/>
    <col min="4362" max="4362" width="8.140625" style="5" customWidth="1"/>
    <col min="4363" max="4365" width="11.42578125" style="5"/>
    <col min="4366" max="4366" width="20.7109375" style="5" customWidth="1"/>
    <col min="4367" max="4371" width="11.42578125" style="5"/>
    <col min="4372" max="4372" width="11.140625" style="5" customWidth="1"/>
    <col min="4373" max="4608" width="11.42578125" style="5"/>
    <col min="4609" max="4609" width="29.85546875" style="5" customWidth="1"/>
    <col min="4610" max="4610" width="11.5703125" style="5" customWidth="1"/>
    <col min="4611" max="4611" width="0" style="5" hidden="1" customWidth="1"/>
    <col min="4612" max="4612" width="10.5703125" style="5" customWidth="1"/>
    <col min="4613" max="4613" width="9.7109375" style="5" customWidth="1"/>
    <col min="4614" max="4614" width="9.28515625" style="5" customWidth="1"/>
    <col min="4615" max="4615" width="11.42578125" style="5"/>
    <col min="4616" max="4616" width="10.28515625" style="5" customWidth="1"/>
    <col min="4617" max="4617" width="11.42578125" style="5"/>
    <col min="4618" max="4618" width="8.140625" style="5" customWidth="1"/>
    <col min="4619" max="4621" width="11.42578125" style="5"/>
    <col min="4622" max="4622" width="20.7109375" style="5" customWidth="1"/>
    <col min="4623" max="4627" width="11.42578125" style="5"/>
    <col min="4628" max="4628" width="11.140625" style="5" customWidth="1"/>
    <col min="4629" max="4864" width="11.42578125" style="5"/>
    <col min="4865" max="4865" width="29.85546875" style="5" customWidth="1"/>
    <col min="4866" max="4866" width="11.5703125" style="5" customWidth="1"/>
    <col min="4867" max="4867" width="0" style="5" hidden="1" customWidth="1"/>
    <col min="4868" max="4868" width="10.5703125" style="5" customWidth="1"/>
    <col min="4869" max="4869" width="9.7109375" style="5" customWidth="1"/>
    <col min="4870" max="4870" width="9.28515625" style="5" customWidth="1"/>
    <col min="4871" max="4871" width="11.42578125" style="5"/>
    <col min="4872" max="4872" width="10.28515625" style="5" customWidth="1"/>
    <col min="4873" max="4873" width="11.42578125" style="5"/>
    <col min="4874" max="4874" width="8.140625" style="5" customWidth="1"/>
    <col min="4875" max="4877" width="11.42578125" style="5"/>
    <col min="4878" max="4878" width="20.7109375" style="5" customWidth="1"/>
    <col min="4879" max="4883" width="11.42578125" style="5"/>
    <col min="4884" max="4884" width="11.140625" style="5" customWidth="1"/>
    <col min="4885" max="5120" width="11.42578125" style="5"/>
    <col min="5121" max="5121" width="29.85546875" style="5" customWidth="1"/>
    <col min="5122" max="5122" width="11.5703125" style="5" customWidth="1"/>
    <col min="5123" max="5123" width="0" style="5" hidden="1" customWidth="1"/>
    <col min="5124" max="5124" width="10.5703125" style="5" customWidth="1"/>
    <col min="5125" max="5125" width="9.7109375" style="5" customWidth="1"/>
    <col min="5126" max="5126" width="9.28515625" style="5" customWidth="1"/>
    <col min="5127" max="5127" width="11.42578125" style="5"/>
    <col min="5128" max="5128" width="10.28515625" style="5" customWidth="1"/>
    <col min="5129" max="5129" width="11.42578125" style="5"/>
    <col min="5130" max="5130" width="8.140625" style="5" customWidth="1"/>
    <col min="5131" max="5133" width="11.42578125" style="5"/>
    <col min="5134" max="5134" width="20.7109375" style="5" customWidth="1"/>
    <col min="5135" max="5139" width="11.42578125" style="5"/>
    <col min="5140" max="5140" width="11.140625" style="5" customWidth="1"/>
    <col min="5141" max="5376" width="11.42578125" style="5"/>
    <col min="5377" max="5377" width="29.85546875" style="5" customWidth="1"/>
    <col min="5378" max="5378" width="11.5703125" style="5" customWidth="1"/>
    <col min="5379" max="5379" width="0" style="5" hidden="1" customWidth="1"/>
    <col min="5380" max="5380" width="10.5703125" style="5" customWidth="1"/>
    <col min="5381" max="5381" width="9.7109375" style="5" customWidth="1"/>
    <col min="5382" max="5382" width="9.28515625" style="5" customWidth="1"/>
    <col min="5383" max="5383" width="11.42578125" style="5"/>
    <col min="5384" max="5384" width="10.28515625" style="5" customWidth="1"/>
    <col min="5385" max="5385" width="11.42578125" style="5"/>
    <col min="5386" max="5386" width="8.140625" style="5" customWidth="1"/>
    <col min="5387" max="5389" width="11.42578125" style="5"/>
    <col min="5390" max="5390" width="20.7109375" style="5" customWidth="1"/>
    <col min="5391" max="5395" width="11.42578125" style="5"/>
    <col min="5396" max="5396" width="11.140625" style="5" customWidth="1"/>
    <col min="5397" max="5632" width="11.42578125" style="5"/>
    <col min="5633" max="5633" width="29.85546875" style="5" customWidth="1"/>
    <col min="5634" max="5634" width="11.5703125" style="5" customWidth="1"/>
    <col min="5635" max="5635" width="0" style="5" hidden="1" customWidth="1"/>
    <col min="5636" max="5636" width="10.5703125" style="5" customWidth="1"/>
    <col min="5637" max="5637" width="9.7109375" style="5" customWidth="1"/>
    <col min="5638" max="5638" width="9.28515625" style="5" customWidth="1"/>
    <col min="5639" max="5639" width="11.42578125" style="5"/>
    <col min="5640" max="5640" width="10.28515625" style="5" customWidth="1"/>
    <col min="5641" max="5641" width="11.42578125" style="5"/>
    <col min="5642" max="5642" width="8.140625" style="5" customWidth="1"/>
    <col min="5643" max="5645" width="11.42578125" style="5"/>
    <col min="5646" max="5646" width="20.7109375" style="5" customWidth="1"/>
    <col min="5647" max="5651" width="11.42578125" style="5"/>
    <col min="5652" max="5652" width="11.140625" style="5" customWidth="1"/>
    <col min="5653" max="5888" width="11.42578125" style="5"/>
    <col min="5889" max="5889" width="29.85546875" style="5" customWidth="1"/>
    <col min="5890" max="5890" width="11.5703125" style="5" customWidth="1"/>
    <col min="5891" max="5891" width="0" style="5" hidden="1" customWidth="1"/>
    <col min="5892" max="5892" width="10.5703125" style="5" customWidth="1"/>
    <col min="5893" max="5893" width="9.7109375" style="5" customWidth="1"/>
    <col min="5894" max="5894" width="9.28515625" style="5" customWidth="1"/>
    <col min="5895" max="5895" width="11.42578125" style="5"/>
    <col min="5896" max="5896" width="10.28515625" style="5" customWidth="1"/>
    <col min="5897" max="5897" width="11.42578125" style="5"/>
    <col min="5898" max="5898" width="8.140625" style="5" customWidth="1"/>
    <col min="5899" max="5901" width="11.42578125" style="5"/>
    <col min="5902" max="5902" width="20.7109375" style="5" customWidth="1"/>
    <col min="5903" max="5907" width="11.42578125" style="5"/>
    <col min="5908" max="5908" width="11.140625" style="5" customWidth="1"/>
    <col min="5909" max="6144" width="11.42578125" style="5"/>
    <col min="6145" max="6145" width="29.85546875" style="5" customWidth="1"/>
    <col min="6146" max="6146" width="11.5703125" style="5" customWidth="1"/>
    <col min="6147" max="6147" width="0" style="5" hidden="1" customWidth="1"/>
    <col min="6148" max="6148" width="10.5703125" style="5" customWidth="1"/>
    <col min="6149" max="6149" width="9.7109375" style="5" customWidth="1"/>
    <col min="6150" max="6150" width="9.28515625" style="5" customWidth="1"/>
    <col min="6151" max="6151" width="11.42578125" style="5"/>
    <col min="6152" max="6152" width="10.28515625" style="5" customWidth="1"/>
    <col min="6153" max="6153" width="11.42578125" style="5"/>
    <col min="6154" max="6154" width="8.140625" style="5" customWidth="1"/>
    <col min="6155" max="6157" width="11.42578125" style="5"/>
    <col min="6158" max="6158" width="20.7109375" style="5" customWidth="1"/>
    <col min="6159" max="6163" width="11.42578125" style="5"/>
    <col min="6164" max="6164" width="11.140625" style="5" customWidth="1"/>
    <col min="6165" max="6400" width="11.42578125" style="5"/>
    <col min="6401" max="6401" width="29.85546875" style="5" customWidth="1"/>
    <col min="6402" max="6402" width="11.5703125" style="5" customWidth="1"/>
    <col min="6403" max="6403" width="0" style="5" hidden="1" customWidth="1"/>
    <col min="6404" max="6404" width="10.5703125" style="5" customWidth="1"/>
    <col min="6405" max="6405" width="9.7109375" style="5" customWidth="1"/>
    <col min="6406" max="6406" width="9.28515625" style="5" customWidth="1"/>
    <col min="6407" max="6407" width="11.42578125" style="5"/>
    <col min="6408" max="6408" width="10.28515625" style="5" customWidth="1"/>
    <col min="6409" max="6409" width="11.42578125" style="5"/>
    <col min="6410" max="6410" width="8.140625" style="5" customWidth="1"/>
    <col min="6411" max="6413" width="11.42578125" style="5"/>
    <col min="6414" max="6414" width="20.7109375" style="5" customWidth="1"/>
    <col min="6415" max="6419" width="11.42578125" style="5"/>
    <col min="6420" max="6420" width="11.140625" style="5" customWidth="1"/>
    <col min="6421" max="6656" width="11.42578125" style="5"/>
    <col min="6657" max="6657" width="29.85546875" style="5" customWidth="1"/>
    <col min="6658" max="6658" width="11.5703125" style="5" customWidth="1"/>
    <col min="6659" max="6659" width="0" style="5" hidden="1" customWidth="1"/>
    <col min="6660" max="6660" width="10.5703125" style="5" customWidth="1"/>
    <col min="6661" max="6661" width="9.7109375" style="5" customWidth="1"/>
    <col min="6662" max="6662" width="9.28515625" style="5" customWidth="1"/>
    <col min="6663" max="6663" width="11.42578125" style="5"/>
    <col min="6664" max="6664" width="10.28515625" style="5" customWidth="1"/>
    <col min="6665" max="6665" width="11.42578125" style="5"/>
    <col min="6666" max="6666" width="8.140625" style="5" customWidth="1"/>
    <col min="6667" max="6669" width="11.42578125" style="5"/>
    <col min="6670" max="6670" width="20.7109375" style="5" customWidth="1"/>
    <col min="6671" max="6675" width="11.42578125" style="5"/>
    <col min="6676" max="6676" width="11.140625" style="5" customWidth="1"/>
    <col min="6677" max="6912" width="11.42578125" style="5"/>
    <col min="6913" max="6913" width="29.85546875" style="5" customWidth="1"/>
    <col min="6914" max="6914" width="11.5703125" style="5" customWidth="1"/>
    <col min="6915" max="6915" width="0" style="5" hidden="1" customWidth="1"/>
    <col min="6916" max="6916" width="10.5703125" style="5" customWidth="1"/>
    <col min="6917" max="6917" width="9.7109375" style="5" customWidth="1"/>
    <col min="6918" max="6918" width="9.28515625" style="5" customWidth="1"/>
    <col min="6919" max="6919" width="11.42578125" style="5"/>
    <col min="6920" max="6920" width="10.28515625" style="5" customWidth="1"/>
    <col min="6921" max="6921" width="11.42578125" style="5"/>
    <col min="6922" max="6922" width="8.140625" style="5" customWidth="1"/>
    <col min="6923" max="6925" width="11.42578125" style="5"/>
    <col min="6926" max="6926" width="20.7109375" style="5" customWidth="1"/>
    <col min="6927" max="6931" width="11.42578125" style="5"/>
    <col min="6932" max="6932" width="11.140625" style="5" customWidth="1"/>
    <col min="6933" max="7168" width="11.42578125" style="5"/>
    <col min="7169" max="7169" width="29.85546875" style="5" customWidth="1"/>
    <col min="7170" max="7170" width="11.5703125" style="5" customWidth="1"/>
    <col min="7171" max="7171" width="0" style="5" hidden="1" customWidth="1"/>
    <col min="7172" max="7172" width="10.5703125" style="5" customWidth="1"/>
    <col min="7173" max="7173" width="9.7109375" style="5" customWidth="1"/>
    <col min="7174" max="7174" width="9.28515625" style="5" customWidth="1"/>
    <col min="7175" max="7175" width="11.42578125" style="5"/>
    <col min="7176" max="7176" width="10.28515625" style="5" customWidth="1"/>
    <col min="7177" max="7177" width="11.42578125" style="5"/>
    <col min="7178" max="7178" width="8.140625" style="5" customWidth="1"/>
    <col min="7179" max="7181" width="11.42578125" style="5"/>
    <col min="7182" max="7182" width="20.7109375" style="5" customWidth="1"/>
    <col min="7183" max="7187" width="11.42578125" style="5"/>
    <col min="7188" max="7188" width="11.140625" style="5" customWidth="1"/>
    <col min="7189" max="7424" width="11.42578125" style="5"/>
    <col min="7425" max="7425" width="29.85546875" style="5" customWidth="1"/>
    <col min="7426" max="7426" width="11.5703125" style="5" customWidth="1"/>
    <col min="7427" max="7427" width="0" style="5" hidden="1" customWidth="1"/>
    <col min="7428" max="7428" width="10.5703125" style="5" customWidth="1"/>
    <col min="7429" max="7429" width="9.7109375" style="5" customWidth="1"/>
    <col min="7430" max="7430" width="9.28515625" style="5" customWidth="1"/>
    <col min="7431" max="7431" width="11.42578125" style="5"/>
    <col min="7432" max="7432" width="10.28515625" style="5" customWidth="1"/>
    <col min="7433" max="7433" width="11.42578125" style="5"/>
    <col min="7434" max="7434" width="8.140625" style="5" customWidth="1"/>
    <col min="7435" max="7437" width="11.42578125" style="5"/>
    <col min="7438" max="7438" width="20.7109375" style="5" customWidth="1"/>
    <col min="7439" max="7443" width="11.42578125" style="5"/>
    <col min="7444" max="7444" width="11.140625" style="5" customWidth="1"/>
    <col min="7445" max="7680" width="11.42578125" style="5"/>
    <col min="7681" max="7681" width="29.85546875" style="5" customWidth="1"/>
    <col min="7682" max="7682" width="11.5703125" style="5" customWidth="1"/>
    <col min="7683" max="7683" width="0" style="5" hidden="1" customWidth="1"/>
    <col min="7684" max="7684" width="10.5703125" style="5" customWidth="1"/>
    <col min="7685" max="7685" width="9.7109375" style="5" customWidth="1"/>
    <col min="7686" max="7686" width="9.28515625" style="5" customWidth="1"/>
    <col min="7687" max="7687" width="11.42578125" style="5"/>
    <col min="7688" max="7688" width="10.28515625" style="5" customWidth="1"/>
    <col min="7689" max="7689" width="11.42578125" style="5"/>
    <col min="7690" max="7690" width="8.140625" style="5" customWidth="1"/>
    <col min="7691" max="7693" width="11.42578125" style="5"/>
    <col min="7694" max="7694" width="20.7109375" style="5" customWidth="1"/>
    <col min="7695" max="7699" width="11.42578125" style="5"/>
    <col min="7700" max="7700" width="11.140625" style="5" customWidth="1"/>
    <col min="7701" max="7936" width="11.42578125" style="5"/>
    <col min="7937" max="7937" width="29.85546875" style="5" customWidth="1"/>
    <col min="7938" max="7938" width="11.5703125" style="5" customWidth="1"/>
    <col min="7939" max="7939" width="0" style="5" hidden="1" customWidth="1"/>
    <col min="7940" max="7940" width="10.5703125" style="5" customWidth="1"/>
    <col min="7941" max="7941" width="9.7109375" style="5" customWidth="1"/>
    <col min="7942" max="7942" width="9.28515625" style="5" customWidth="1"/>
    <col min="7943" max="7943" width="11.42578125" style="5"/>
    <col min="7944" max="7944" width="10.28515625" style="5" customWidth="1"/>
    <col min="7945" max="7945" width="11.42578125" style="5"/>
    <col min="7946" max="7946" width="8.140625" style="5" customWidth="1"/>
    <col min="7947" max="7949" width="11.42578125" style="5"/>
    <col min="7950" max="7950" width="20.7109375" style="5" customWidth="1"/>
    <col min="7951" max="7955" width="11.42578125" style="5"/>
    <col min="7956" max="7956" width="11.140625" style="5" customWidth="1"/>
    <col min="7957" max="8192" width="11.42578125" style="5"/>
    <col min="8193" max="8193" width="29.85546875" style="5" customWidth="1"/>
    <col min="8194" max="8194" width="11.5703125" style="5" customWidth="1"/>
    <col min="8195" max="8195" width="0" style="5" hidden="1" customWidth="1"/>
    <col min="8196" max="8196" width="10.5703125" style="5" customWidth="1"/>
    <col min="8197" max="8197" width="9.7109375" style="5" customWidth="1"/>
    <col min="8198" max="8198" width="9.28515625" style="5" customWidth="1"/>
    <col min="8199" max="8199" width="11.42578125" style="5"/>
    <col min="8200" max="8200" width="10.28515625" style="5" customWidth="1"/>
    <col min="8201" max="8201" width="11.42578125" style="5"/>
    <col min="8202" max="8202" width="8.140625" style="5" customWidth="1"/>
    <col min="8203" max="8205" width="11.42578125" style="5"/>
    <col min="8206" max="8206" width="20.7109375" style="5" customWidth="1"/>
    <col min="8207" max="8211" width="11.42578125" style="5"/>
    <col min="8212" max="8212" width="11.140625" style="5" customWidth="1"/>
    <col min="8213" max="8448" width="11.42578125" style="5"/>
    <col min="8449" max="8449" width="29.85546875" style="5" customWidth="1"/>
    <col min="8450" max="8450" width="11.5703125" style="5" customWidth="1"/>
    <col min="8451" max="8451" width="0" style="5" hidden="1" customWidth="1"/>
    <col min="8452" max="8452" width="10.5703125" style="5" customWidth="1"/>
    <col min="8453" max="8453" width="9.7109375" style="5" customWidth="1"/>
    <col min="8454" max="8454" width="9.28515625" style="5" customWidth="1"/>
    <col min="8455" max="8455" width="11.42578125" style="5"/>
    <col min="8456" max="8456" width="10.28515625" style="5" customWidth="1"/>
    <col min="8457" max="8457" width="11.42578125" style="5"/>
    <col min="8458" max="8458" width="8.140625" style="5" customWidth="1"/>
    <col min="8459" max="8461" width="11.42578125" style="5"/>
    <col min="8462" max="8462" width="20.7109375" style="5" customWidth="1"/>
    <col min="8463" max="8467" width="11.42578125" style="5"/>
    <col min="8468" max="8468" width="11.140625" style="5" customWidth="1"/>
    <col min="8469" max="8704" width="11.42578125" style="5"/>
    <col min="8705" max="8705" width="29.85546875" style="5" customWidth="1"/>
    <col min="8706" max="8706" width="11.5703125" style="5" customWidth="1"/>
    <col min="8707" max="8707" width="0" style="5" hidden="1" customWidth="1"/>
    <col min="8708" max="8708" width="10.5703125" style="5" customWidth="1"/>
    <col min="8709" max="8709" width="9.7109375" style="5" customWidth="1"/>
    <col min="8710" max="8710" width="9.28515625" style="5" customWidth="1"/>
    <col min="8711" max="8711" width="11.42578125" style="5"/>
    <col min="8712" max="8712" width="10.28515625" style="5" customWidth="1"/>
    <col min="8713" max="8713" width="11.42578125" style="5"/>
    <col min="8714" max="8714" width="8.140625" style="5" customWidth="1"/>
    <col min="8715" max="8717" width="11.42578125" style="5"/>
    <col min="8718" max="8718" width="20.7109375" style="5" customWidth="1"/>
    <col min="8719" max="8723" width="11.42578125" style="5"/>
    <col min="8724" max="8724" width="11.140625" style="5" customWidth="1"/>
    <col min="8725" max="8960" width="11.42578125" style="5"/>
    <col min="8961" max="8961" width="29.85546875" style="5" customWidth="1"/>
    <col min="8962" max="8962" width="11.5703125" style="5" customWidth="1"/>
    <col min="8963" max="8963" width="0" style="5" hidden="1" customWidth="1"/>
    <col min="8964" max="8964" width="10.5703125" style="5" customWidth="1"/>
    <col min="8965" max="8965" width="9.7109375" style="5" customWidth="1"/>
    <col min="8966" max="8966" width="9.28515625" style="5" customWidth="1"/>
    <col min="8967" max="8967" width="11.42578125" style="5"/>
    <col min="8968" max="8968" width="10.28515625" style="5" customWidth="1"/>
    <col min="8969" max="8969" width="11.42578125" style="5"/>
    <col min="8970" max="8970" width="8.140625" style="5" customWidth="1"/>
    <col min="8971" max="8973" width="11.42578125" style="5"/>
    <col min="8974" max="8974" width="20.7109375" style="5" customWidth="1"/>
    <col min="8975" max="8979" width="11.42578125" style="5"/>
    <col min="8980" max="8980" width="11.140625" style="5" customWidth="1"/>
    <col min="8981" max="9216" width="11.42578125" style="5"/>
    <col min="9217" max="9217" width="29.85546875" style="5" customWidth="1"/>
    <col min="9218" max="9218" width="11.5703125" style="5" customWidth="1"/>
    <col min="9219" max="9219" width="0" style="5" hidden="1" customWidth="1"/>
    <col min="9220" max="9220" width="10.5703125" style="5" customWidth="1"/>
    <col min="9221" max="9221" width="9.7109375" style="5" customWidth="1"/>
    <col min="9222" max="9222" width="9.28515625" style="5" customWidth="1"/>
    <col min="9223" max="9223" width="11.42578125" style="5"/>
    <col min="9224" max="9224" width="10.28515625" style="5" customWidth="1"/>
    <col min="9225" max="9225" width="11.42578125" style="5"/>
    <col min="9226" max="9226" width="8.140625" style="5" customWidth="1"/>
    <col min="9227" max="9229" width="11.42578125" style="5"/>
    <col min="9230" max="9230" width="20.7109375" style="5" customWidth="1"/>
    <col min="9231" max="9235" width="11.42578125" style="5"/>
    <col min="9236" max="9236" width="11.140625" style="5" customWidth="1"/>
    <col min="9237" max="9472" width="11.42578125" style="5"/>
    <col min="9473" max="9473" width="29.85546875" style="5" customWidth="1"/>
    <col min="9474" max="9474" width="11.5703125" style="5" customWidth="1"/>
    <col min="9475" max="9475" width="0" style="5" hidden="1" customWidth="1"/>
    <col min="9476" max="9476" width="10.5703125" style="5" customWidth="1"/>
    <col min="9477" max="9477" width="9.7109375" style="5" customWidth="1"/>
    <col min="9478" max="9478" width="9.28515625" style="5" customWidth="1"/>
    <col min="9479" max="9479" width="11.42578125" style="5"/>
    <col min="9480" max="9480" width="10.28515625" style="5" customWidth="1"/>
    <col min="9481" max="9481" width="11.42578125" style="5"/>
    <col min="9482" max="9482" width="8.140625" style="5" customWidth="1"/>
    <col min="9483" max="9485" width="11.42578125" style="5"/>
    <col min="9486" max="9486" width="20.7109375" style="5" customWidth="1"/>
    <col min="9487" max="9491" width="11.42578125" style="5"/>
    <col min="9492" max="9492" width="11.140625" style="5" customWidth="1"/>
    <col min="9493" max="9728" width="11.42578125" style="5"/>
    <col min="9729" max="9729" width="29.85546875" style="5" customWidth="1"/>
    <col min="9730" max="9730" width="11.5703125" style="5" customWidth="1"/>
    <col min="9731" max="9731" width="0" style="5" hidden="1" customWidth="1"/>
    <col min="9732" max="9732" width="10.5703125" style="5" customWidth="1"/>
    <col min="9733" max="9733" width="9.7109375" style="5" customWidth="1"/>
    <col min="9734" max="9734" width="9.28515625" style="5" customWidth="1"/>
    <col min="9735" max="9735" width="11.42578125" style="5"/>
    <col min="9736" max="9736" width="10.28515625" style="5" customWidth="1"/>
    <col min="9737" max="9737" width="11.42578125" style="5"/>
    <col min="9738" max="9738" width="8.140625" style="5" customWidth="1"/>
    <col min="9739" max="9741" width="11.42578125" style="5"/>
    <col min="9742" max="9742" width="20.7109375" style="5" customWidth="1"/>
    <col min="9743" max="9747" width="11.42578125" style="5"/>
    <col min="9748" max="9748" width="11.140625" style="5" customWidth="1"/>
    <col min="9749" max="9984" width="11.42578125" style="5"/>
    <col min="9985" max="9985" width="29.85546875" style="5" customWidth="1"/>
    <col min="9986" max="9986" width="11.5703125" style="5" customWidth="1"/>
    <col min="9987" max="9987" width="0" style="5" hidden="1" customWidth="1"/>
    <col min="9988" max="9988" width="10.5703125" style="5" customWidth="1"/>
    <col min="9989" max="9989" width="9.7109375" style="5" customWidth="1"/>
    <col min="9990" max="9990" width="9.28515625" style="5" customWidth="1"/>
    <col min="9991" max="9991" width="11.42578125" style="5"/>
    <col min="9992" max="9992" width="10.28515625" style="5" customWidth="1"/>
    <col min="9993" max="9993" width="11.42578125" style="5"/>
    <col min="9994" max="9994" width="8.140625" style="5" customWidth="1"/>
    <col min="9995" max="9997" width="11.42578125" style="5"/>
    <col min="9998" max="9998" width="20.7109375" style="5" customWidth="1"/>
    <col min="9999" max="10003" width="11.42578125" style="5"/>
    <col min="10004" max="10004" width="11.140625" style="5" customWidth="1"/>
    <col min="10005" max="10240" width="11.42578125" style="5"/>
    <col min="10241" max="10241" width="29.85546875" style="5" customWidth="1"/>
    <col min="10242" max="10242" width="11.5703125" style="5" customWidth="1"/>
    <col min="10243" max="10243" width="0" style="5" hidden="1" customWidth="1"/>
    <col min="10244" max="10244" width="10.5703125" style="5" customWidth="1"/>
    <col min="10245" max="10245" width="9.7109375" style="5" customWidth="1"/>
    <col min="10246" max="10246" width="9.28515625" style="5" customWidth="1"/>
    <col min="10247" max="10247" width="11.42578125" style="5"/>
    <col min="10248" max="10248" width="10.28515625" style="5" customWidth="1"/>
    <col min="10249" max="10249" width="11.42578125" style="5"/>
    <col min="10250" max="10250" width="8.140625" style="5" customWidth="1"/>
    <col min="10251" max="10253" width="11.42578125" style="5"/>
    <col min="10254" max="10254" width="20.7109375" style="5" customWidth="1"/>
    <col min="10255" max="10259" width="11.42578125" style="5"/>
    <col min="10260" max="10260" width="11.140625" style="5" customWidth="1"/>
    <col min="10261" max="10496" width="11.42578125" style="5"/>
    <col min="10497" max="10497" width="29.85546875" style="5" customWidth="1"/>
    <col min="10498" max="10498" width="11.5703125" style="5" customWidth="1"/>
    <col min="10499" max="10499" width="0" style="5" hidden="1" customWidth="1"/>
    <col min="10500" max="10500" width="10.5703125" style="5" customWidth="1"/>
    <col min="10501" max="10501" width="9.7109375" style="5" customWidth="1"/>
    <col min="10502" max="10502" width="9.28515625" style="5" customWidth="1"/>
    <col min="10503" max="10503" width="11.42578125" style="5"/>
    <col min="10504" max="10504" width="10.28515625" style="5" customWidth="1"/>
    <col min="10505" max="10505" width="11.42578125" style="5"/>
    <col min="10506" max="10506" width="8.140625" style="5" customWidth="1"/>
    <col min="10507" max="10509" width="11.42578125" style="5"/>
    <col min="10510" max="10510" width="20.7109375" style="5" customWidth="1"/>
    <col min="10511" max="10515" width="11.42578125" style="5"/>
    <col min="10516" max="10516" width="11.140625" style="5" customWidth="1"/>
    <col min="10517" max="10752" width="11.42578125" style="5"/>
    <col min="10753" max="10753" width="29.85546875" style="5" customWidth="1"/>
    <col min="10754" max="10754" width="11.5703125" style="5" customWidth="1"/>
    <col min="10755" max="10755" width="0" style="5" hidden="1" customWidth="1"/>
    <col min="10756" max="10756" width="10.5703125" style="5" customWidth="1"/>
    <col min="10757" max="10757" width="9.7109375" style="5" customWidth="1"/>
    <col min="10758" max="10758" width="9.28515625" style="5" customWidth="1"/>
    <col min="10759" max="10759" width="11.42578125" style="5"/>
    <col min="10760" max="10760" width="10.28515625" style="5" customWidth="1"/>
    <col min="10761" max="10761" width="11.42578125" style="5"/>
    <col min="10762" max="10762" width="8.140625" style="5" customWidth="1"/>
    <col min="10763" max="10765" width="11.42578125" style="5"/>
    <col min="10766" max="10766" width="20.7109375" style="5" customWidth="1"/>
    <col min="10767" max="10771" width="11.42578125" style="5"/>
    <col min="10772" max="10772" width="11.140625" style="5" customWidth="1"/>
    <col min="10773" max="11008" width="11.42578125" style="5"/>
    <col min="11009" max="11009" width="29.85546875" style="5" customWidth="1"/>
    <col min="11010" max="11010" width="11.5703125" style="5" customWidth="1"/>
    <col min="11011" max="11011" width="0" style="5" hidden="1" customWidth="1"/>
    <col min="11012" max="11012" width="10.5703125" style="5" customWidth="1"/>
    <col min="11013" max="11013" width="9.7109375" style="5" customWidth="1"/>
    <col min="11014" max="11014" width="9.28515625" style="5" customWidth="1"/>
    <col min="11015" max="11015" width="11.42578125" style="5"/>
    <col min="11016" max="11016" width="10.28515625" style="5" customWidth="1"/>
    <col min="11017" max="11017" width="11.42578125" style="5"/>
    <col min="11018" max="11018" width="8.140625" style="5" customWidth="1"/>
    <col min="11019" max="11021" width="11.42578125" style="5"/>
    <col min="11022" max="11022" width="20.7109375" style="5" customWidth="1"/>
    <col min="11023" max="11027" width="11.42578125" style="5"/>
    <col min="11028" max="11028" width="11.140625" style="5" customWidth="1"/>
    <col min="11029" max="11264" width="11.42578125" style="5"/>
    <col min="11265" max="11265" width="29.85546875" style="5" customWidth="1"/>
    <col min="11266" max="11266" width="11.5703125" style="5" customWidth="1"/>
    <col min="11267" max="11267" width="0" style="5" hidden="1" customWidth="1"/>
    <col min="11268" max="11268" width="10.5703125" style="5" customWidth="1"/>
    <col min="11269" max="11269" width="9.7109375" style="5" customWidth="1"/>
    <col min="11270" max="11270" width="9.28515625" style="5" customWidth="1"/>
    <col min="11271" max="11271" width="11.42578125" style="5"/>
    <col min="11272" max="11272" width="10.28515625" style="5" customWidth="1"/>
    <col min="11273" max="11273" width="11.42578125" style="5"/>
    <col min="11274" max="11274" width="8.140625" style="5" customWidth="1"/>
    <col min="11275" max="11277" width="11.42578125" style="5"/>
    <col min="11278" max="11278" width="20.7109375" style="5" customWidth="1"/>
    <col min="11279" max="11283" width="11.42578125" style="5"/>
    <col min="11284" max="11284" width="11.140625" style="5" customWidth="1"/>
    <col min="11285" max="11520" width="11.42578125" style="5"/>
    <col min="11521" max="11521" width="29.85546875" style="5" customWidth="1"/>
    <col min="11522" max="11522" width="11.5703125" style="5" customWidth="1"/>
    <col min="11523" max="11523" width="0" style="5" hidden="1" customWidth="1"/>
    <col min="11524" max="11524" width="10.5703125" style="5" customWidth="1"/>
    <col min="11525" max="11525" width="9.7109375" style="5" customWidth="1"/>
    <col min="11526" max="11526" width="9.28515625" style="5" customWidth="1"/>
    <col min="11527" max="11527" width="11.42578125" style="5"/>
    <col min="11528" max="11528" width="10.28515625" style="5" customWidth="1"/>
    <col min="11529" max="11529" width="11.42578125" style="5"/>
    <col min="11530" max="11530" width="8.140625" style="5" customWidth="1"/>
    <col min="11531" max="11533" width="11.42578125" style="5"/>
    <col min="11534" max="11534" width="20.7109375" style="5" customWidth="1"/>
    <col min="11535" max="11539" width="11.42578125" style="5"/>
    <col min="11540" max="11540" width="11.140625" style="5" customWidth="1"/>
    <col min="11541" max="11776" width="11.42578125" style="5"/>
    <col min="11777" max="11777" width="29.85546875" style="5" customWidth="1"/>
    <col min="11778" max="11778" width="11.5703125" style="5" customWidth="1"/>
    <col min="11779" max="11779" width="0" style="5" hidden="1" customWidth="1"/>
    <col min="11780" max="11780" width="10.5703125" style="5" customWidth="1"/>
    <col min="11781" max="11781" width="9.7109375" style="5" customWidth="1"/>
    <col min="11782" max="11782" width="9.28515625" style="5" customWidth="1"/>
    <col min="11783" max="11783" width="11.42578125" style="5"/>
    <col min="11784" max="11784" width="10.28515625" style="5" customWidth="1"/>
    <col min="11785" max="11785" width="11.42578125" style="5"/>
    <col min="11786" max="11786" width="8.140625" style="5" customWidth="1"/>
    <col min="11787" max="11789" width="11.42578125" style="5"/>
    <col min="11790" max="11790" width="20.7109375" style="5" customWidth="1"/>
    <col min="11791" max="11795" width="11.42578125" style="5"/>
    <col min="11796" max="11796" width="11.140625" style="5" customWidth="1"/>
    <col min="11797" max="12032" width="11.42578125" style="5"/>
    <col min="12033" max="12033" width="29.85546875" style="5" customWidth="1"/>
    <col min="12034" max="12034" width="11.5703125" style="5" customWidth="1"/>
    <col min="12035" max="12035" width="0" style="5" hidden="1" customWidth="1"/>
    <col min="12036" max="12036" width="10.5703125" style="5" customWidth="1"/>
    <col min="12037" max="12037" width="9.7109375" style="5" customWidth="1"/>
    <col min="12038" max="12038" width="9.28515625" style="5" customWidth="1"/>
    <col min="12039" max="12039" width="11.42578125" style="5"/>
    <col min="12040" max="12040" width="10.28515625" style="5" customWidth="1"/>
    <col min="12041" max="12041" width="11.42578125" style="5"/>
    <col min="12042" max="12042" width="8.140625" style="5" customWidth="1"/>
    <col min="12043" max="12045" width="11.42578125" style="5"/>
    <col min="12046" max="12046" width="20.7109375" style="5" customWidth="1"/>
    <col min="12047" max="12051" width="11.42578125" style="5"/>
    <col min="12052" max="12052" width="11.140625" style="5" customWidth="1"/>
    <col min="12053" max="12288" width="11.42578125" style="5"/>
    <col min="12289" max="12289" width="29.85546875" style="5" customWidth="1"/>
    <col min="12290" max="12290" width="11.5703125" style="5" customWidth="1"/>
    <col min="12291" max="12291" width="0" style="5" hidden="1" customWidth="1"/>
    <col min="12292" max="12292" width="10.5703125" style="5" customWidth="1"/>
    <col min="12293" max="12293" width="9.7109375" style="5" customWidth="1"/>
    <col min="12294" max="12294" width="9.28515625" style="5" customWidth="1"/>
    <col min="12295" max="12295" width="11.42578125" style="5"/>
    <col min="12296" max="12296" width="10.28515625" style="5" customWidth="1"/>
    <col min="12297" max="12297" width="11.42578125" style="5"/>
    <col min="12298" max="12298" width="8.140625" style="5" customWidth="1"/>
    <col min="12299" max="12301" width="11.42578125" style="5"/>
    <col min="12302" max="12302" width="20.7109375" style="5" customWidth="1"/>
    <col min="12303" max="12307" width="11.42578125" style="5"/>
    <col min="12308" max="12308" width="11.140625" style="5" customWidth="1"/>
    <col min="12309" max="12544" width="11.42578125" style="5"/>
    <col min="12545" max="12545" width="29.85546875" style="5" customWidth="1"/>
    <col min="12546" max="12546" width="11.5703125" style="5" customWidth="1"/>
    <col min="12547" max="12547" width="0" style="5" hidden="1" customWidth="1"/>
    <col min="12548" max="12548" width="10.5703125" style="5" customWidth="1"/>
    <col min="12549" max="12549" width="9.7109375" style="5" customWidth="1"/>
    <col min="12550" max="12550" width="9.28515625" style="5" customWidth="1"/>
    <col min="12551" max="12551" width="11.42578125" style="5"/>
    <col min="12552" max="12552" width="10.28515625" style="5" customWidth="1"/>
    <col min="12553" max="12553" width="11.42578125" style="5"/>
    <col min="12554" max="12554" width="8.140625" style="5" customWidth="1"/>
    <col min="12555" max="12557" width="11.42578125" style="5"/>
    <col min="12558" max="12558" width="20.7109375" style="5" customWidth="1"/>
    <col min="12559" max="12563" width="11.42578125" style="5"/>
    <col min="12564" max="12564" width="11.140625" style="5" customWidth="1"/>
    <col min="12565" max="12800" width="11.42578125" style="5"/>
    <col min="12801" max="12801" width="29.85546875" style="5" customWidth="1"/>
    <col min="12802" max="12802" width="11.5703125" style="5" customWidth="1"/>
    <col min="12803" max="12803" width="0" style="5" hidden="1" customWidth="1"/>
    <col min="12804" max="12804" width="10.5703125" style="5" customWidth="1"/>
    <col min="12805" max="12805" width="9.7109375" style="5" customWidth="1"/>
    <col min="12806" max="12806" width="9.28515625" style="5" customWidth="1"/>
    <col min="12807" max="12807" width="11.42578125" style="5"/>
    <col min="12808" max="12808" width="10.28515625" style="5" customWidth="1"/>
    <col min="12809" max="12809" width="11.42578125" style="5"/>
    <col min="12810" max="12810" width="8.140625" style="5" customWidth="1"/>
    <col min="12811" max="12813" width="11.42578125" style="5"/>
    <col min="12814" max="12814" width="20.7109375" style="5" customWidth="1"/>
    <col min="12815" max="12819" width="11.42578125" style="5"/>
    <col min="12820" max="12820" width="11.140625" style="5" customWidth="1"/>
    <col min="12821" max="13056" width="11.42578125" style="5"/>
    <col min="13057" max="13057" width="29.85546875" style="5" customWidth="1"/>
    <col min="13058" max="13058" width="11.5703125" style="5" customWidth="1"/>
    <col min="13059" max="13059" width="0" style="5" hidden="1" customWidth="1"/>
    <col min="13060" max="13060" width="10.5703125" style="5" customWidth="1"/>
    <col min="13061" max="13061" width="9.7109375" style="5" customWidth="1"/>
    <col min="13062" max="13062" width="9.28515625" style="5" customWidth="1"/>
    <col min="13063" max="13063" width="11.42578125" style="5"/>
    <col min="13064" max="13064" width="10.28515625" style="5" customWidth="1"/>
    <col min="13065" max="13065" width="11.42578125" style="5"/>
    <col min="13066" max="13066" width="8.140625" style="5" customWidth="1"/>
    <col min="13067" max="13069" width="11.42578125" style="5"/>
    <col min="13070" max="13070" width="20.7109375" style="5" customWidth="1"/>
    <col min="13071" max="13075" width="11.42578125" style="5"/>
    <col min="13076" max="13076" width="11.140625" style="5" customWidth="1"/>
    <col min="13077" max="13312" width="11.42578125" style="5"/>
    <col min="13313" max="13313" width="29.85546875" style="5" customWidth="1"/>
    <col min="13314" max="13314" width="11.5703125" style="5" customWidth="1"/>
    <col min="13315" max="13315" width="0" style="5" hidden="1" customWidth="1"/>
    <col min="13316" max="13316" width="10.5703125" style="5" customWidth="1"/>
    <col min="13317" max="13317" width="9.7109375" style="5" customWidth="1"/>
    <col min="13318" max="13318" width="9.28515625" style="5" customWidth="1"/>
    <col min="13319" max="13319" width="11.42578125" style="5"/>
    <col min="13320" max="13320" width="10.28515625" style="5" customWidth="1"/>
    <col min="13321" max="13321" width="11.42578125" style="5"/>
    <col min="13322" max="13322" width="8.140625" style="5" customWidth="1"/>
    <col min="13323" max="13325" width="11.42578125" style="5"/>
    <col min="13326" max="13326" width="20.7109375" style="5" customWidth="1"/>
    <col min="13327" max="13331" width="11.42578125" style="5"/>
    <col min="13332" max="13332" width="11.140625" style="5" customWidth="1"/>
    <col min="13333" max="13568" width="11.42578125" style="5"/>
    <col min="13569" max="13569" width="29.85546875" style="5" customWidth="1"/>
    <col min="13570" max="13570" width="11.5703125" style="5" customWidth="1"/>
    <col min="13571" max="13571" width="0" style="5" hidden="1" customWidth="1"/>
    <col min="13572" max="13572" width="10.5703125" style="5" customWidth="1"/>
    <col min="13573" max="13573" width="9.7109375" style="5" customWidth="1"/>
    <col min="13574" max="13574" width="9.28515625" style="5" customWidth="1"/>
    <col min="13575" max="13575" width="11.42578125" style="5"/>
    <col min="13576" max="13576" width="10.28515625" style="5" customWidth="1"/>
    <col min="13577" max="13577" width="11.42578125" style="5"/>
    <col min="13578" max="13578" width="8.140625" style="5" customWidth="1"/>
    <col min="13579" max="13581" width="11.42578125" style="5"/>
    <col min="13582" max="13582" width="20.7109375" style="5" customWidth="1"/>
    <col min="13583" max="13587" width="11.42578125" style="5"/>
    <col min="13588" max="13588" width="11.140625" style="5" customWidth="1"/>
    <col min="13589" max="13824" width="11.42578125" style="5"/>
    <col min="13825" max="13825" width="29.85546875" style="5" customWidth="1"/>
    <col min="13826" max="13826" width="11.5703125" style="5" customWidth="1"/>
    <col min="13827" max="13827" width="0" style="5" hidden="1" customWidth="1"/>
    <col min="13828" max="13828" width="10.5703125" style="5" customWidth="1"/>
    <col min="13829" max="13829" width="9.7109375" style="5" customWidth="1"/>
    <col min="13830" max="13830" width="9.28515625" style="5" customWidth="1"/>
    <col min="13831" max="13831" width="11.42578125" style="5"/>
    <col min="13832" max="13832" width="10.28515625" style="5" customWidth="1"/>
    <col min="13833" max="13833" width="11.42578125" style="5"/>
    <col min="13834" max="13834" width="8.140625" style="5" customWidth="1"/>
    <col min="13835" max="13837" width="11.42578125" style="5"/>
    <col min="13838" max="13838" width="20.7109375" style="5" customWidth="1"/>
    <col min="13839" max="13843" width="11.42578125" style="5"/>
    <col min="13844" max="13844" width="11.140625" style="5" customWidth="1"/>
    <col min="13845" max="14080" width="11.42578125" style="5"/>
    <col min="14081" max="14081" width="29.85546875" style="5" customWidth="1"/>
    <col min="14082" max="14082" width="11.5703125" style="5" customWidth="1"/>
    <col min="14083" max="14083" width="0" style="5" hidden="1" customWidth="1"/>
    <col min="14084" max="14084" width="10.5703125" style="5" customWidth="1"/>
    <col min="14085" max="14085" width="9.7109375" style="5" customWidth="1"/>
    <col min="14086" max="14086" width="9.28515625" style="5" customWidth="1"/>
    <col min="14087" max="14087" width="11.42578125" style="5"/>
    <col min="14088" max="14088" width="10.28515625" style="5" customWidth="1"/>
    <col min="14089" max="14089" width="11.42578125" style="5"/>
    <col min="14090" max="14090" width="8.140625" style="5" customWidth="1"/>
    <col min="14091" max="14093" width="11.42578125" style="5"/>
    <col min="14094" max="14094" width="20.7109375" style="5" customWidth="1"/>
    <col min="14095" max="14099" width="11.42578125" style="5"/>
    <col min="14100" max="14100" width="11.140625" style="5" customWidth="1"/>
    <col min="14101" max="14336" width="11.42578125" style="5"/>
    <col min="14337" max="14337" width="29.85546875" style="5" customWidth="1"/>
    <col min="14338" max="14338" width="11.5703125" style="5" customWidth="1"/>
    <col min="14339" max="14339" width="0" style="5" hidden="1" customWidth="1"/>
    <col min="14340" max="14340" width="10.5703125" style="5" customWidth="1"/>
    <col min="14341" max="14341" width="9.7109375" style="5" customWidth="1"/>
    <col min="14342" max="14342" width="9.28515625" style="5" customWidth="1"/>
    <col min="14343" max="14343" width="11.42578125" style="5"/>
    <col min="14344" max="14344" width="10.28515625" style="5" customWidth="1"/>
    <col min="14345" max="14345" width="11.42578125" style="5"/>
    <col min="14346" max="14346" width="8.140625" style="5" customWidth="1"/>
    <col min="14347" max="14349" width="11.42578125" style="5"/>
    <col min="14350" max="14350" width="20.7109375" style="5" customWidth="1"/>
    <col min="14351" max="14355" width="11.42578125" style="5"/>
    <col min="14356" max="14356" width="11.140625" style="5" customWidth="1"/>
    <col min="14357" max="14592" width="11.42578125" style="5"/>
    <col min="14593" max="14593" width="29.85546875" style="5" customWidth="1"/>
    <col min="14594" max="14594" width="11.5703125" style="5" customWidth="1"/>
    <col min="14595" max="14595" width="0" style="5" hidden="1" customWidth="1"/>
    <col min="14596" max="14596" width="10.5703125" style="5" customWidth="1"/>
    <col min="14597" max="14597" width="9.7109375" style="5" customWidth="1"/>
    <col min="14598" max="14598" width="9.28515625" style="5" customWidth="1"/>
    <col min="14599" max="14599" width="11.42578125" style="5"/>
    <col min="14600" max="14600" width="10.28515625" style="5" customWidth="1"/>
    <col min="14601" max="14601" width="11.42578125" style="5"/>
    <col min="14602" max="14602" width="8.140625" style="5" customWidth="1"/>
    <col min="14603" max="14605" width="11.42578125" style="5"/>
    <col min="14606" max="14606" width="20.7109375" style="5" customWidth="1"/>
    <col min="14607" max="14611" width="11.42578125" style="5"/>
    <col min="14612" max="14612" width="11.140625" style="5" customWidth="1"/>
    <col min="14613" max="14848" width="11.42578125" style="5"/>
    <col min="14849" max="14849" width="29.85546875" style="5" customWidth="1"/>
    <col min="14850" max="14850" width="11.5703125" style="5" customWidth="1"/>
    <col min="14851" max="14851" width="0" style="5" hidden="1" customWidth="1"/>
    <col min="14852" max="14852" width="10.5703125" style="5" customWidth="1"/>
    <col min="14853" max="14853" width="9.7109375" style="5" customWidth="1"/>
    <col min="14854" max="14854" width="9.28515625" style="5" customWidth="1"/>
    <col min="14855" max="14855" width="11.42578125" style="5"/>
    <col min="14856" max="14856" width="10.28515625" style="5" customWidth="1"/>
    <col min="14857" max="14857" width="11.42578125" style="5"/>
    <col min="14858" max="14858" width="8.140625" style="5" customWidth="1"/>
    <col min="14859" max="14861" width="11.42578125" style="5"/>
    <col min="14862" max="14862" width="20.7109375" style="5" customWidth="1"/>
    <col min="14863" max="14867" width="11.42578125" style="5"/>
    <col min="14868" max="14868" width="11.140625" style="5" customWidth="1"/>
    <col min="14869" max="15104" width="11.42578125" style="5"/>
    <col min="15105" max="15105" width="29.85546875" style="5" customWidth="1"/>
    <col min="15106" max="15106" width="11.5703125" style="5" customWidth="1"/>
    <col min="15107" max="15107" width="0" style="5" hidden="1" customWidth="1"/>
    <col min="15108" max="15108" width="10.5703125" style="5" customWidth="1"/>
    <col min="15109" max="15109" width="9.7109375" style="5" customWidth="1"/>
    <col min="15110" max="15110" width="9.28515625" style="5" customWidth="1"/>
    <col min="15111" max="15111" width="11.42578125" style="5"/>
    <col min="15112" max="15112" width="10.28515625" style="5" customWidth="1"/>
    <col min="15113" max="15113" width="11.42578125" style="5"/>
    <col min="15114" max="15114" width="8.140625" style="5" customWidth="1"/>
    <col min="15115" max="15117" width="11.42578125" style="5"/>
    <col min="15118" max="15118" width="20.7109375" style="5" customWidth="1"/>
    <col min="15119" max="15123" width="11.42578125" style="5"/>
    <col min="15124" max="15124" width="11.140625" style="5" customWidth="1"/>
    <col min="15125" max="15360" width="11.42578125" style="5"/>
    <col min="15361" max="15361" width="29.85546875" style="5" customWidth="1"/>
    <col min="15362" max="15362" width="11.5703125" style="5" customWidth="1"/>
    <col min="15363" max="15363" width="0" style="5" hidden="1" customWidth="1"/>
    <col min="15364" max="15364" width="10.5703125" style="5" customWidth="1"/>
    <col min="15365" max="15365" width="9.7109375" style="5" customWidth="1"/>
    <col min="15366" max="15366" width="9.28515625" style="5" customWidth="1"/>
    <col min="15367" max="15367" width="11.42578125" style="5"/>
    <col min="15368" max="15368" width="10.28515625" style="5" customWidth="1"/>
    <col min="15369" max="15369" width="11.42578125" style="5"/>
    <col min="15370" max="15370" width="8.140625" style="5" customWidth="1"/>
    <col min="15371" max="15373" width="11.42578125" style="5"/>
    <col min="15374" max="15374" width="20.7109375" style="5" customWidth="1"/>
    <col min="15375" max="15379" width="11.42578125" style="5"/>
    <col min="15380" max="15380" width="11.140625" style="5" customWidth="1"/>
    <col min="15381" max="15616" width="11.42578125" style="5"/>
    <col min="15617" max="15617" width="29.85546875" style="5" customWidth="1"/>
    <col min="15618" max="15618" width="11.5703125" style="5" customWidth="1"/>
    <col min="15619" max="15619" width="0" style="5" hidden="1" customWidth="1"/>
    <col min="15620" max="15620" width="10.5703125" style="5" customWidth="1"/>
    <col min="15621" max="15621" width="9.7109375" style="5" customWidth="1"/>
    <col min="15622" max="15622" width="9.28515625" style="5" customWidth="1"/>
    <col min="15623" max="15623" width="11.42578125" style="5"/>
    <col min="15624" max="15624" width="10.28515625" style="5" customWidth="1"/>
    <col min="15625" max="15625" width="11.42578125" style="5"/>
    <col min="15626" max="15626" width="8.140625" style="5" customWidth="1"/>
    <col min="15627" max="15629" width="11.42578125" style="5"/>
    <col min="15630" max="15630" width="20.7109375" style="5" customWidth="1"/>
    <col min="15631" max="15635" width="11.42578125" style="5"/>
    <col min="15636" max="15636" width="11.140625" style="5" customWidth="1"/>
    <col min="15637" max="15872" width="11.42578125" style="5"/>
    <col min="15873" max="15873" width="29.85546875" style="5" customWidth="1"/>
    <col min="15874" max="15874" width="11.5703125" style="5" customWidth="1"/>
    <col min="15875" max="15875" width="0" style="5" hidden="1" customWidth="1"/>
    <col min="15876" max="15876" width="10.5703125" style="5" customWidth="1"/>
    <col min="15877" max="15877" width="9.7109375" style="5" customWidth="1"/>
    <col min="15878" max="15878" width="9.28515625" style="5" customWidth="1"/>
    <col min="15879" max="15879" width="11.42578125" style="5"/>
    <col min="15880" max="15880" width="10.28515625" style="5" customWidth="1"/>
    <col min="15881" max="15881" width="11.42578125" style="5"/>
    <col min="15882" max="15882" width="8.140625" style="5" customWidth="1"/>
    <col min="15883" max="15885" width="11.42578125" style="5"/>
    <col min="15886" max="15886" width="20.7109375" style="5" customWidth="1"/>
    <col min="15887" max="15891" width="11.42578125" style="5"/>
    <col min="15892" max="15892" width="11.140625" style="5" customWidth="1"/>
    <col min="15893" max="16128" width="11.42578125" style="5"/>
    <col min="16129" max="16129" width="29.85546875" style="5" customWidth="1"/>
    <col min="16130" max="16130" width="11.5703125" style="5" customWidth="1"/>
    <col min="16131" max="16131" width="0" style="5" hidden="1" customWidth="1"/>
    <col min="16132" max="16132" width="10.5703125" style="5" customWidth="1"/>
    <col min="16133" max="16133" width="9.7109375" style="5" customWidth="1"/>
    <col min="16134" max="16134" width="9.28515625" style="5" customWidth="1"/>
    <col min="16135" max="16135" width="11.42578125" style="5"/>
    <col min="16136" max="16136" width="10.28515625" style="5" customWidth="1"/>
    <col min="16137" max="16137" width="11.42578125" style="5"/>
    <col min="16138" max="16138" width="8.140625" style="5" customWidth="1"/>
    <col min="16139" max="16141" width="11.42578125" style="5"/>
    <col min="16142" max="16142" width="20.7109375" style="5" customWidth="1"/>
    <col min="16143" max="16147" width="11.42578125" style="5"/>
    <col min="16148" max="16148" width="11.140625" style="5" customWidth="1"/>
    <col min="16149" max="16384" width="11.42578125" style="5"/>
  </cols>
  <sheetData>
    <row r="1" spans="1:24" ht="12.75" customHeight="1" x14ac:dyDescent="0.2">
      <c r="A1" s="1" t="s">
        <v>0</v>
      </c>
      <c r="B1" s="2"/>
      <c r="C1" s="2" t="s">
        <v>1</v>
      </c>
      <c r="D1" s="3" t="s">
        <v>2</v>
      </c>
      <c r="E1" s="3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5">
        <v>2021</v>
      </c>
    </row>
    <row r="2" spans="1:24" ht="26.25" customHeight="1" x14ac:dyDescent="0.2">
      <c r="A2" s="1"/>
      <c r="B2" s="6" t="s">
        <v>8</v>
      </c>
      <c r="C2" s="6"/>
      <c r="D2" s="3"/>
      <c r="E2" s="3"/>
      <c r="F2" s="7" t="s">
        <v>9</v>
      </c>
      <c r="G2" s="7" t="s">
        <v>10</v>
      </c>
      <c r="H2" s="7" t="s">
        <v>11</v>
      </c>
      <c r="I2" s="7" t="s">
        <v>11</v>
      </c>
      <c r="J2" s="8" t="s">
        <v>12</v>
      </c>
      <c r="L2" s="8" t="s">
        <v>13</v>
      </c>
      <c r="U2" t="s">
        <v>14</v>
      </c>
    </row>
    <row r="3" spans="1:24" x14ac:dyDescent="0.2">
      <c r="A3" s="9" t="s">
        <v>15</v>
      </c>
      <c r="B3" s="10">
        <v>8208.0000000000018</v>
      </c>
      <c r="C3" s="11">
        <f>+B3/800</f>
        <v>10.260000000000002</v>
      </c>
      <c r="D3" s="12">
        <f>+'[1]2021'!D3</f>
        <v>19</v>
      </c>
      <c r="E3" s="13">
        <f>1+1+1+1+1</f>
        <v>5</v>
      </c>
      <c r="F3" s="13">
        <f>1+1+1</f>
        <v>3</v>
      </c>
      <c r="G3" s="13">
        <f>1+1+1</f>
        <v>3</v>
      </c>
      <c r="H3" s="13">
        <f>1+1+1+1</f>
        <v>4</v>
      </c>
      <c r="I3" s="13">
        <f>1+1+1+1</f>
        <v>4</v>
      </c>
      <c r="J3" s="14">
        <f t="shared" ref="J3:J26" si="0">SUM(E3:I3)</f>
        <v>19</v>
      </c>
      <c r="K3" s="15">
        <f t="shared" ref="K3:K26" si="1">+J3</f>
        <v>19</v>
      </c>
      <c r="L3" s="16">
        <f>+K3/'[1]2021'!J3</f>
        <v>1</v>
      </c>
      <c r="Q3" s="17">
        <f t="shared" ref="Q3:Q25" si="2">+IF(J3=0,B3,B3/K3)</f>
        <v>432.00000000000011</v>
      </c>
      <c r="U3" s="5">
        <v>1998</v>
      </c>
      <c r="V3" s="5">
        <v>32</v>
      </c>
    </row>
    <row r="4" spans="1:24" x14ac:dyDescent="0.2">
      <c r="A4" s="9" t="s">
        <v>16</v>
      </c>
      <c r="B4" s="10">
        <v>2246.2000000000003</v>
      </c>
      <c r="C4" s="11">
        <f t="shared" ref="C4:C25" si="3">+B4/800</f>
        <v>2.8077500000000004</v>
      </c>
      <c r="D4" s="18">
        <f>+'[1]2021'!D4</f>
        <v>1</v>
      </c>
      <c r="E4" s="13"/>
      <c r="F4" s="13"/>
      <c r="G4" s="13"/>
      <c r="H4" s="19"/>
      <c r="I4" s="13"/>
      <c r="J4" s="14">
        <f t="shared" si="0"/>
        <v>0</v>
      </c>
      <c r="K4" s="15">
        <f t="shared" si="1"/>
        <v>0</v>
      </c>
      <c r="L4" s="20">
        <f>+K4/'[1]2021'!J4</f>
        <v>0</v>
      </c>
      <c r="Q4" s="17">
        <f t="shared" si="2"/>
        <v>2246.2000000000003</v>
      </c>
      <c r="U4" s="5">
        <v>1999</v>
      </c>
      <c r="V4" s="5">
        <v>35</v>
      </c>
    </row>
    <row r="5" spans="1:24" x14ac:dyDescent="0.2">
      <c r="A5" s="9" t="s">
        <v>17</v>
      </c>
      <c r="B5" s="10">
        <v>2243.1</v>
      </c>
      <c r="C5" s="11">
        <f t="shared" si="3"/>
        <v>2.8038749999999997</v>
      </c>
      <c r="D5" s="12">
        <f>+'[1]2021'!D5</f>
        <v>4</v>
      </c>
      <c r="E5" s="13">
        <f>1+1</f>
        <v>2</v>
      </c>
      <c r="F5" s="13">
        <v>1</v>
      </c>
      <c r="G5" s="13"/>
      <c r="H5" s="13">
        <v>1</v>
      </c>
      <c r="I5" s="19"/>
      <c r="J5" s="14">
        <f t="shared" si="0"/>
        <v>4</v>
      </c>
      <c r="K5" s="15">
        <f t="shared" si="1"/>
        <v>4</v>
      </c>
      <c r="L5" s="16">
        <f>+K5/'[1]2021'!J5</f>
        <v>1</v>
      </c>
      <c r="Q5" s="17">
        <f t="shared" si="2"/>
        <v>560.77499999999998</v>
      </c>
      <c r="U5" s="5">
        <v>2000</v>
      </c>
      <c r="V5" s="5">
        <v>36</v>
      </c>
    </row>
    <row r="6" spans="1:24" x14ac:dyDescent="0.2">
      <c r="A6" s="9" t="s">
        <v>18</v>
      </c>
      <c r="B6" s="10">
        <v>3311.8</v>
      </c>
      <c r="C6" s="11">
        <f t="shared" si="3"/>
        <v>4.1397500000000003</v>
      </c>
      <c r="D6" s="12">
        <f>+'[1]2021'!D6</f>
        <v>6</v>
      </c>
      <c r="E6" s="21">
        <f>1+1</f>
        <v>2</v>
      </c>
      <c r="F6" s="13">
        <v>1</v>
      </c>
      <c r="G6" s="13">
        <v>1</v>
      </c>
      <c r="H6" s="13">
        <v>1</v>
      </c>
      <c r="I6" s="13">
        <v>1</v>
      </c>
      <c r="J6" s="14">
        <f t="shared" si="0"/>
        <v>6</v>
      </c>
      <c r="K6" s="15">
        <f t="shared" si="1"/>
        <v>6</v>
      </c>
      <c r="L6" s="16">
        <f>+K6/'[1]2021'!J6</f>
        <v>1</v>
      </c>
      <c r="Q6" s="17">
        <f t="shared" si="2"/>
        <v>551.9666666666667</v>
      </c>
      <c r="U6">
        <v>2001</v>
      </c>
      <c r="V6">
        <v>57</v>
      </c>
    </row>
    <row r="7" spans="1:24" x14ac:dyDescent="0.2">
      <c r="A7" s="9" t="s">
        <v>19</v>
      </c>
      <c r="B7" s="10">
        <v>4126.8999999999996</v>
      </c>
      <c r="C7" s="11">
        <f t="shared" si="3"/>
        <v>5.1586249999999998</v>
      </c>
      <c r="D7" s="12">
        <f>+'[1]2021'!D7</f>
        <v>8</v>
      </c>
      <c r="E7" s="13">
        <f>1+1+1</f>
        <v>3</v>
      </c>
      <c r="F7" s="13">
        <f>1+1</f>
        <v>2</v>
      </c>
      <c r="G7" s="13">
        <v>1</v>
      </c>
      <c r="H7" s="13"/>
      <c r="I7" s="22">
        <f>1+1</f>
        <v>2</v>
      </c>
      <c r="J7" s="14">
        <f t="shared" si="0"/>
        <v>8</v>
      </c>
      <c r="K7" s="15">
        <f t="shared" si="1"/>
        <v>8</v>
      </c>
      <c r="L7" s="16">
        <f>+K7/'[1]2021'!J7</f>
        <v>1</v>
      </c>
      <c r="Q7" s="17">
        <f t="shared" si="2"/>
        <v>515.86249999999995</v>
      </c>
      <c r="U7">
        <v>2002</v>
      </c>
      <c r="V7">
        <v>56</v>
      </c>
    </row>
    <row r="8" spans="1:24" x14ac:dyDescent="0.2">
      <c r="A8" s="9" t="s">
        <v>20</v>
      </c>
      <c r="B8" s="10">
        <v>1067.1999999999998</v>
      </c>
      <c r="C8" s="11">
        <f t="shared" si="3"/>
        <v>1.3339999999999999</v>
      </c>
      <c r="D8" s="18">
        <f>+'[1]2021'!D8</f>
        <v>2</v>
      </c>
      <c r="E8" s="23"/>
      <c r="F8" s="13"/>
      <c r="G8" s="13"/>
      <c r="H8" s="23"/>
      <c r="I8" s="13">
        <v>1</v>
      </c>
      <c r="J8" s="14">
        <f t="shared" si="0"/>
        <v>1</v>
      </c>
      <c r="K8" s="15">
        <f t="shared" si="1"/>
        <v>1</v>
      </c>
      <c r="L8" s="20">
        <f>+K8/'[1]2021'!J8</f>
        <v>0.5</v>
      </c>
      <c r="Q8" s="17">
        <f t="shared" si="2"/>
        <v>1067.1999999999998</v>
      </c>
      <c r="U8">
        <v>2003</v>
      </c>
      <c r="V8">
        <v>39</v>
      </c>
    </row>
    <row r="9" spans="1:24" x14ac:dyDescent="0.2">
      <c r="A9" s="9" t="s">
        <v>21</v>
      </c>
      <c r="B9" s="10">
        <v>1689.3000000000002</v>
      </c>
      <c r="C9" s="11">
        <f t="shared" si="3"/>
        <v>2.1116250000000001</v>
      </c>
      <c r="D9" s="12">
        <f>+'[1]2021'!D9</f>
        <v>4</v>
      </c>
      <c r="E9" s="13">
        <v>1</v>
      </c>
      <c r="F9" s="13">
        <v>1</v>
      </c>
      <c r="G9" s="22">
        <v>1</v>
      </c>
      <c r="H9" s="13">
        <v>1</v>
      </c>
      <c r="I9" s="13"/>
      <c r="J9" s="14">
        <f t="shared" si="0"/>
        <v>4</v>
      </c>
      <c r="K9" s="15">
        <f t="shared" si="1"/>
        <v>4</v>
      </c>
      <c r="L9" s="16">
        <f>+K9/'[1]2021'!J9</f>
        <v>1</v>
      </c>
      <c r="Q9" s="17">
        <f t="shared" si="2"/>
        <v>422.32500000000005</v>
      </c>
      <c r="U9">
        <v>2004</v>
      </c>
      <c r="V9">
        <v>54</v>
      </c>
      <c r="X9" s="24">
        <f>+W13/12</f>
        <v>43.916666666666664</v>
      </c>
    </row>
    <row r="10" spans="1:24" x14ac:dyDescent="0.2">
      <c r="A10" s="9" t="s">
        <v>22</v>
      </c>
      <c r="B10" s="10">
        <v>1171.5</v>
      </c>
      <c r="C10" s="11">
        <f t="shared" si="3"/>
        <v>1.464375</v>
      </c>
      <c r="D10" s="12">
        <f>+'[1]2021'!D10</f>
        <v>3</v>
      </c>
      <c r="E10" s="13"/>
      <c r="F10" s="13">
        <v>1</v>
      </c>
      <c r="G10" s="22">
        <v>1</v>
      </c>
      <c r="H10" s="13"/>
      <c r="I10" s="23"/>
      <c r="J10" s="14">
        <f t="shared" si="0"/>
        <v>2</v>
      </c>
      <c r="K10" s="15">
        <f t="shared" si="1"/>
        <v>2</v>
      </c>
      <c r="L10" s="16">
        <f>+K10/'[1]2021'!J10</f>
        <v>0.66666666666666663</v>
      </c>
      <c r="Q10" s="17">
        <f t="shared" si="2"/>
        <v>585.75</v>
      </c>
      <c r="U10">
        <v>2005</v>
      </c>
      <c r="V10">
        <v>48</v>
      </c>
    </row>
    <row r="11" spans="1:24" x14ac:dyDescent="0.2">
      <c r="A11" s="9" t="s">
        <v>23</v>
      </c>
      <c r="B11" s="10">
        <v>2699.3999999999996</v>
      </c>
      <c r="C11" s="11">
        <f t="shared" si="3"/>
        <v>3.3742499999999995</v>
      </c>
      <c r="D11" s="12">
        <f>+'[1]2021'!D11</f>
        <v>5</v>
      </c>
      <c r="E11" s="13">
        <f>1+1</f>
        <v>2</v>
      </c>
      <c r="F11" s="13"/>
      <c r="G11" s="13"/>
      <c r="H11" s="13">
        <v>1</v>
      </c>
      <c r="I11" s="13">
        <v>1</v>
      </c>
      <c r="J11" s="14">
        <f t="shared" si="0"/>
        <v>4</v>
      </c>
      <c r="K11" s="15">
        <f t="shared" si="1"/>
        <v>4</v>
      </c>
      <c r="L11" s="25">
        <f>+K11/'[1]2021'!J11</f>
        <v>0.8</v>
      </c>
      <c r="Q11" s="17">
        <f t="shared" si="2"/>
        <v>674.84999999999991</v>
      </c>
      <c r="U11">
        <v>2006</v>
      </c>
      <c r="V11">
        <v>57</v>
      </c>
    </row>
    <row r="12" spans="1:24" x14ac:dyDescent="0.2">
      <c r="A12" s="9" t="s">
        <v>24</v>
      </c>
      <c r="B12" s="10">
        <v>2062.8999999999996</v>
      </c>
      <c r="C12" s="11">
        <f t="shared" si="3"/>
        <v>2.5786249999999997</v>
      </c>
      <c r="D12" s="18">
        <f>+'[1]2021'!D12</f>
        <v>2</v>
      </c>
      <c r="E12" s="22"/>
      <c r="F12" s="13">
        <v>1</v>
      </c>
      <c r="G12" s="13">
        <v>1</v>
      </c>
      <c r="H12" s="13"/>
      <c r="I12" s="13"/>
      <c r="J12" s="14">
        <f t="shared" si="0"/>
        <v>2</v>
      </c>
      <c r="K12" s="15">
        <f t="shared" si="1"/>
        <v>2</v>
      </c>
      <c r="L12" s="16">
        <f>+K12/'[1]2021'!J12</f>
        <v>1</v>
      </c>
      <c r="Q12" s="17">
        <f t="shared" si="2"/>
        <v>1031.4499999999998</v>
      </c>
      <c r="U12">
        <v>2007</v>
      </c>
      <c r="V12">
        <v>56</v>
      </c>
    </row>
    <row r="13" spans="1:24" x14ac:dyDescent="0.2">
      <c r="A13" s="9" t="s">
        <v>25</v>
      </c>
      <c r="B13" s="10">
        <v>2530.9</v>
      </c>
      <c r="C13" s="11">
        <f t="shared" si="3"/>
        <v>3.1636250000000001</v>
      </c>
      <c r="D13" s="12">
        <f>+'[1]2021'!D13</f>
        <v>5</v>
      </c>
      <c r="E13" s="13">
        <f>1+1</f>
        <v>2</v>
      </c>
      <c r="F13" s="13">
        <v>1</v>
      </c>
      <c r="G13" s="13">
        <v>1</v>
      </c>
      <c r="H13" s="22"/>
      <c r="I13" s="23"/>
      <c r="J13" s="14">
        <f t="shared" si="0"/>
        <v>4</v>
      </c>
      <c r="K13" s="15">
        <f t="shared" si="1"/>
        <v>4</v>
      </c>
      <c r="L13" s="16">
        <f>+K13/'[1]2021'!J13</f>
        <v>0.8</v>
      </c>
      <c r="Q13" s="17">
        <f t="shared" si="2"/>
        <v>632.72500000000002</v>
      </c>
      <c r="U13">
        <v>2008</v>
      </c>
      <c r="V13">
        <v>57</v>
      </c>
      <c r="W13" s="5">
        <f>SUM(V3:V13)</f>
        <v>527</v>
      </c>
    </row>
    <row r="14" spans="1:24" x14ac:dyDescent="0.2">
      <c r="A14" s="9" t="s">
        <v>26</v>
      </c>
      <c r="B14" s="10">
        <v>2443.2780000000002</v>
      </c>
      <c r="C14" s="11">
        <f t="shared" si="3"/>
        <v>3.0540975000000001</v>
      </c>
      <c r="D14" s="12">
        <v>4</v>
      </c>
      <c r="E14" s="13"/>
      <c r="F14" s="13">
        <v>1</v>
      </c>
      <c r="G14" s="13">
        <f>1+1</f>
        <v>2</v>
      </c>
      <c r="H14" s="13">
        <v>1</v>
      </c>
      <c r="I14" s="26">
        <v>1</v>
      </c>
      <c r="J14" s="14">
        <f t="shared" si="0"/>
        <v>5</v>
      </c>
      <c r="K14" s="15">
        <f t="shared" si="1"/>
        <v>5</v>
      </c>
      <c r="L14" s="16">
        <f>+K14/'[1]2021'!J14</f>
        <v>0.83333333333333337</v>
      </c>
      <c r="Q14" s="17">
        <f t="shared" si="2"/>
        <v>488.65560000000005</v>
      </c>
      <c r="U14">
        <v>2009</v>
      </c>
      <c r="V14">
        <v>53</v>
      </c>
    </row>
    <row r="15" spans="1:24" x14ac:dyDescent="0.2">
      <c r="A15" s="9" t="s">
        <v>27</v>
      </c>
      <c r="B15" s="10">
        <v>2632.7000000000003</v>
      </c>
      <c r="C15" s="11">
        <f t="shared" si="3"/>
        <v>3.2908750000000002</v>
      </c>
      <c r="D15" s="12">
        <f>+'[1]2021'!D15</f>
        <v>4</v>
      </c>
      <c r="E15" s="13"/>
      <c r="F15" s="13">
        <v>1</v>
      </c>
      <c r="G15" s="13">
        <v>1</v>
      </c>
      <c r="H15" s="13">
        <v>1</v>
      </c>
      <c r="I15" s="13"/>
      <c r="J15" s="14">
        <f t="shared" si="0"/>
        <v>3</v>
      </c>
      <c r="K15" s="15">
        <f t="shared" si="1"/>
        <v>3</v>
      </c>
      <c r="L15" s="16">
        <f>+K15/'[1]2021'!J15</f>
        <v>0.75</v>
      </c>
      <c r="Q15" s="17">
        <f t="shared" si="2"/>
        <v>877.56666666666672</v>
      </c>
      <c r="U15">
        <v>2010</v>
      </c>
      <c r="V15">
        <v>74</v>
      </c>
    </row>
    <row r="16" spans="1:24" x14ac:dyDescent="0.2">
      <c r="A16" s="9" t="s">
        <v>28</v>
      </c>
      <c r="B16" s="10">
        <v>5529.4</v>
      </c>
      <c r="C16" s="11">
        <f t="shared" si="3"/>
        <v>6.9117499999999996</v>
      </c>
      <c r="D16" s="12">
        <f>+'[1]2021'!D16</f>
        <v>7</v>
      </c>
      <c r="E16" s="13">
        <v>1</v>
      </c>
      <c r="F16" s="13">
        <v>1</v>
      </c>
      <c r="G16" s="13">
        <v>1</v>
      </c>
      <c r="H16" s="13">
        <v>1</v>
      </c>
      <c r="I16" s="13">
        <f>1+1</f>
        <v>2</v>
      </c>
      <c r="J16" s="14">
        <f t="shared" si="0"/>
        <v>6</v>
      </c>
      <c r="K16" s="15">
        <f t="shared" si="1"/>
        <v>6</v>
      </c>
      <c r="L16" s="16">
        <f>+K16/'[1]2021'!J16</f>
        <v>0.8571428571428571</v>
      </c>
      <c r="Q16" s="17">
        <f t="shared" si="2"/>
        <v>921.56666666666661</v>
      </c>
      <c r="U16">
        <v>2011</v>
      </c>
      <c r="V16">
        <v>61</v>
      </c>
    </row>
    <row r="17" spans="1:25" x14ac:dyDescent="0.2">
      <c r="A17" s="9" t="s">
        <v>29</v>
      </c>
      <c r="B17" s="10">
        <v>13796.9</v>
      </c>
      <c r="C17" s="11">
        <f t="shared" si="3"/>
        <v>17.246124999999999</v>
      </c>
      <c r="D17" s="18">
        <f>+'[1]2021'!D17</f>
        <v>5</v>
      </c>
      <c r="E17" s="22">
        <v>1</v>
      </c>
      <c r="F17" s="13"/>
      <c r="G17" s="13">
        <f>1+1</f>
        <v>2</v>
      </c>
      <c r="H17" s="13">
        <f>1</f>
        <v>1</v>
      </c>
      <c r="I17" s="13"/>
      <c r="J17" s="14">
        <f t="shared" si="0"/>
        <v>4</v>
      </c>
      <c r="K17" s="15">
        <f t="shared" si="1"/>
        <v>4</v>
      </c>
      <c r="L17" s="20">
        <f>+K17/'[1]2021'!J17</f>
        <v>0.8</v>
      </c>
      <c r="Q17" s="17">
        <f t="shared" si="2"/>
        <v>3449.2249999999999</v>
      </c>
      <c r="U17">
        <v>2012</v>
      </c>
      <c r="V17">
        <v>57</v>
      </c>
    </row>
    <row r="18" spans="1:25" x14ac:dyDescent="0.2">
      <c r="A18" s="9" t="s">
        <v>30</v>
      </c>
      <c r="B18" s="10">
        <v>2035.8</v>
      </c>
      <c r="C18" s="11">
        <f t="shared" si="3"/>
        <v>2.5447500000000001</v>
      </c>
      <c r="D18" s="18">
        <f>+'[1]2021'!D18</f>
        <v>2</v>
      </c>
      <c r="E18" s="13"/>
      <c r="F18" s="13"/>
      <c r="G18" s="13"/>
      <c r="H18" s="23"/>
      <c r="I18" s="13">
        <v>1</v>
      </c>
      <c r="J18" s="14">
        <f t="shared" si="0"/>
        <v>1</v>
      </c>
      <c r="K18" s="15">
        <f t="shared" si="1"/>
        <v>1</v>
      </c>
      <c r="L18" s="20">
        <f>+K18/'[1]2021'!J18</f>
        <v>0.5</v>
      </c>
      <c r="Q18" s="17">
        <f t="shared" si="2"/>
        <v>2035.8</v>
      </c>
      <c r="U18">
        <v>2013</v>
      </c>
      <c r="V18">
        <v>57</v>
      </c>
    </row>
    <row r="19" spans="1:25" x14ac:dyDescent="0.2">
      <c r="A19" s="9" t="s">
        <v>31</v>
      </c>
      <c r="B19" s="10">
        <v>2215.3999999999996</v>
      </c>
      <c r="C19" s="11">
        <f t="shared" si="3"/>
        <v>2.7692499999999995</v>
      </c>
      <c r="D19" s="12">
        <f>+'[1]2021'!D19</f>
        <v>4</v>
      </c>
      <c r="E19" s="13"/>
      <c r="F19" s="13">
        <f>1</f>
        <v>1</v>
      </c>
      <c r="G19" s="13"/>
      <c r="H19" s="13"/>
      <c r="I19" s="13">
        <v>1</v>
      </c>
      <c r="J19" s="14">
        <f t="shared" si="0"/>
        <v>2</v>
      </c>
      <c r="K19" s="15">
        <f t="shared" si="1"/>
        <v>2</v>
      </c>
      <c r="L19" s="16">
        <f>+K19/'[1]2021'!J19</f>
        <v>0.5</v>
      </c>
      <c r="Q19" s="17">
        <f t="shared" si="2"/>
        <v>1107.6999999999998</v>
      </c>
      <c r="U19">
        <v>2014</v>
      </c>
      <c r="V19">
        <v>63</v>
      </c>
      <c r="X19" s="27">
        <f>+W25/13</f>
        <v>64.692307692307693</v>
      </c>
    </row>
    <row r="20" spans="1:25" x14ac:dyDescent="0.2">
      <c r="A20" s="9" t="s">
        <v>32</v>
      </c>
      <c r="B20" s="10">
        <v>2077.1999999999998</v>
      </c>
      <c r="C20" s="11">
        <f t="shared" si="3"/>
        <v>2.5964999999999998</v>
      </c>
      <c r="D20" s="18">
        <f>+'[1]2021'!D20</f>
        <v>2</v>
      </c>
      <c r="E20" s="13"/>
      <c r="F20" s="13"/>
      <c r="G20" s="13"/>
      <c r="H20" s="13"/>
      <c r="I20" s="13"/>
      <c r="J20" s="14">
        <f t="shared" si="0"/>
        <v>0</v>
      </c>
      <c r="K20" s="15">
        <f t="shared" si="1"/>
        <v>0</v>
      </c>
      <c r="L20" s="20">
        <f>+K20/'[1]2021'!J20</f>
        <v>0</v>
      </c>
      <c r="Q20" s="17">
        <f t="shared" si="2"/>
        <v>2077.1999999999998</v>
      </c>
      <c r="U20">
        <v>2015</v>
      </c>
      <c r="V20">
        <v>61</v>
      </c>
      <c r="X20" s="24">
        <f>+X19-X9</f>
        <v>20.775641025641029</v>
      </c>
      <c r="Y20" s="27">
        <f>100/X9*X20</f>
        <v>47.306962487228155</v>
      </c>
    </row>
    <row r="21" spans="1:25" x14ac:dyDescent="0.2">
      <c r="A21" s="9" t="s">
        <v>33</v>
      </c>
      <c r="B21" s="10">
        <v>4126.7999999999993</v>
      </c>
      <c r="C21" s="11">
        <f t="shared" si="3"/>
        <v>5.1584999999999992</v>
      </c>
      <c r="D21" s="12">
        <f>+'[1]2021'!D21</f>
        <v>4</v>
      </c>
      <c r="E21" s="22">
        <v>1</v>
      </c>
      <c r="F21" s="13">
        <v>1</v>
      </c>
      <c r="G21" s="13"/>
      <c r="H21" s="13"/>
      <c r="I21" s="22"/>
      <c r="J21" s="14">
        <f t="shared" si="0"/>
        <v>2</v>
      </c>
      <c r="K21" s="15">
        <f t="shared" si="1"/>
        <v>2</v>
      </c>
      <c r="L21" s="16">
        <f>+K21/'[1]2021'!J21</f>
        <v>0.5</v>
      </c>
      <c r="Q21" s="17">
        <f t="shared" si="2"/>
        <v>2063.3999999999996</v>
      </c>
      <c r="U21">
        <v>2016</v>
      </c>
      <c r="V21">
        <v>68</v>
      </c>
    </row>
    <row r="22" spans="1:25" x14ac:dyDescent="0.2">
      <c r="A22" s="9" t="s">
        <v>34</v>
      </c>
      <c r="B22" s="10">
        <v>1345</v>
      </c>
      <c r="C22" s="11">
        <f t="shared" si="3"/>
        <v>1.6812499999999999</v>
      </c>
      <c r="D22" s="18">
        <f>+'[1]2021'!D22</f>
        <v>1</v>
      </c>
      <c r="E22" s="22"/>
      <c r="F22" s="13">
        <v>1</v>
      </c>
      <c r="G22" s="13"/>
      <c r="H22" s="13"/>
      <c r="I22" s="13"/>
      <c r="J22" s="14">
        <f t="shared" si="0"/>
        <v>1</v>
      </c>
      <c r="K22" s="15">
        <f t="shared" si="1"/>
        <v>1</v>
      </c>
      <c r="L22" s="16">
        <f>+K22/'[1]2021'!J22</f>
        <v>1</v>
      </c>
      <c r="Q22" s="17">
        <f t="shared" si="2"/>
        <v>1345</v>
      </c>
      <c r="U22" s="5">
        <v>2017</v>
      </c>
      <c r="V22" s="5">
        <v>56</v>
      </c>
    </row>
    <row r="23" spans="1:25" x14ac:dyDescent="0.2">
      <c r="A23" s="28" t="s">
        <v>35</v>
      </c>
      <c r="B23" s="10">
        <v>2111.5</v>
      </c>
      <c r="C23" s="11">
        <f t="shared" si="3"/>
        <v>2.6393749999999998</v>
      </c>
      <c r="D23" s="12">
        <f>+'[1]2021'!D23</f>
        <v>4</v>
      </c>
      <c r="E23" s="13">
        <f>1+1</f>
        <v>2</v>
      </c>
      <c r="F23" s="23"/>
      <c r="G23" s="13"/>
      <c r="H23" s="23"/>
      <c r="I23" s="13">
        <v>1</v>
      </c>
      <c r="J23" s="14">
        <f t="shared" si="0"/>
        <v>3</v>
      </c>
      <c r="K23" s="15">
        <f t="shared" si="1"/>
        <v>3</v>
      </c>
      <c r="L23" s="16">
        <f>+K23/'[1]2021'!J23</f>
        <v>0.75</v>
      </c>
      <c r="Q23" s="17">
        <f t="shared" si="2"/>
        <v>703.83333333333337</v>
      </c>
      <c r="U23">
        <v>2018</v>
      </c>
      <c r="V23">
        <v>73</v>
      </c>
    </row>
    <row r="24" spans="1:25" x14ac:dyDescent="0.2">
      <c r="A24" s="29" t="s">
        <v>36</v>
      </c>
      <c r="B24" s="10">
        <v>2454.8999999999996</v>
      </c>
      <c r="C24" s="11">
        <f t="shared" si="3"/>
        <v>3.0686249999999995</v>
      </c>
      <c r="D24" s="12">
        <f>+'[1]2021'!D24</f>
        <v>4</v>
      </c>
      <c r="E24" s="13"/>
      <c r="F24" s="13">
        <v>1</v>
      </c>
      <c r="G24" s="13"/>
      <c r="H24" s="13"/>
      <c r="I24" s="13">
        <v>1</v>
      </c>
      <c r="J24" s="14">
        <f t="shared" si="0"/>
        <v>2</v>
      </c>
      <c r="K24" s="15">
        <f t="shared" si="1"/>
        <v>2</v>
      </c>
      <c r="L24" s="16">
        <f>+K24/'[1]2021'!J24</f>
        <v>0.5</v>
      </c>
      <c r="Q24" s="17">
        <f t="shared" si="2"/>
        <v>1227.4499999999998</v>
      </c>
      <c r="U24" s="5">
        <v>2019</v>
      </c>
      <c r="V24" s="5">
        <v>61</v>
      </c>
    </row>
    <row r="25" spans="1:25" x14ac:dyDescent="0.2">
      <c r="A25" s="29" t="s">
        <v>37</v>
      </c>
      <c r="B25" s="10">
        <v>2349.0000000000005</v>
      </c>
      <c r="C25" s="11">
        <f t="shared" si="3"/>
        <v>2.9362500000000007</v>
      </c>
      <c r="D25" s="18">
        <f>+'[1]2021'!D25</f>
        <v>2</v>
      </c>
      <c r="E25" s="30"/>
      <c r="F25" s="31"/>
      <c r="G25" s="30"/>
      <c r="H25" s="31"/>
      <c r="I25" s="30"/>
      <c r="J25" s="14">
        <f t="shared" si="0"/>
        <v>0</v>
      </c>
      <c r="K25" s="15">
        <f t="shared" si="1"/>
        <v>0</v>
      </c>
      <c r="L25" s="20">
        <f>+K25/'[1]2021'!J25</f>
        <v>0</v>
      </c>
      <c r="Q25" s="17">
        <f t="shared" si="2"/>
        <v>2349.0000000000005</v>
      </c>
      <c r="U25">
        <v>2020</v>
      </c>
      <c r="V25" s="5">
        <v>75</v>
      </c>
      <c r="W25" s="5">
        <f>SUM(V14:V26)</f>
        <v>841</v>
      </c>
    </row>
    <row r="26" spans="1:25" x14ac:dyDescent="0.2">
      <c r="A26" s="29" t="s">
        <v>38</v>
      </c>
      <c r="B26" s="32"/>
      <c r="C26" s="32"/>
      <c r="D26" s="33"/>
      <c r="E26" s="31"/>
      <c r="F26" s="31"/>
      <c r="G26" s="34"/>
      <c r="H26" s="35"/>
      <c r="I26" s="36"/>
      <c r="J26" s="14">
        <f t="shared" si="0"/>
        <v>0</v>
      </c>
      <c r="K26" s="15">
        <f t="shared" si="1"/>
        <v>0</v>
      </c>
      <c r="L26" s="20"/>
      <c r="Q26" s="17"/>
      <c r="U26" s="5">
        <v>2021</v>
      </c>
      <c r="V26">
        <v>82</v>
      </c>
      <c r="W26" s="5">
        <f>+W25-W13</f>
        <v>314</v>
      </c>
    </row>
    <row r="27" spans="1:25" x14ac:dyDescent="0.2">
      <c r="A27" s="28" t="s">
        <v>39</v>
      </c>
      <c r="B27" s="37">
        <f>SUM(B3:B26)</f>
        <v>74475.077999999994</v>
      </c>
      <c r="C27" s="38">
        <f>SUM(C3:C25)</f>
        <v>93.09384750000001</v>
      </c>
      <c r="D27" s="39">
        <f t="shared" ref="D27:K27" si="4">SUM(D3:D26)</f>
        <v>102</v>
      </c>
      <c r="E27" s="40">
        <f t="shared" si="4"/>
        <v>22</v>
      </c>
      <c r="F27" s="40">
        <f t="shared" si="4"/>
        <v>18</v>
      </c>
      <c r="G27" s="40">
        <f t="shared" si="4"/>
        <v>15</v>
      </c>
      <c r="H27" s="40">
        <f t="shared" si="4"/>
        <v>12</v>
      </c>
      <c r="I27" s="40">
        <f t="shared" si="4"/>
        <v>16</v>
      </c>
      <c r="J27" s="14">
        <f t="shared" si="4"/>
        <v>83</v>
      </c>
      <c r="K27" s="15">
        <f t="shared" si="4"/>
        <v>83</v>
      </c>
      <c r="L27" s="20">
        <f>+K27/'[1]2021'!D27</f>
        <v>0.79807692307692313</v>
      </c>
      <c r="M27" s="41"/>
      <c r="Q27" s="17">
        <f>+IF(J27=0,B27,B27/K27)</f>
        <v>897.29009638554214</v>
      </c>
    </row>
    <row r="28" spans="1:25" x14ac:dyDescent="0.2">
      <c r="A28" s="42" t="s">
        <v>40</v>
      </c>
      <c r="B28" s="42"/>
      <c r="C28" s="42"/>
      <c r="D28" s="43">
        <f>SUM(E28:I28)</f>
        <v>93.000000000000014</v>
      </c>
      <c r="E28" s="44">
        <f>+F32</f>
        <v>20.46</v>
      </c>
      <c r="F28" s="44">
        <f>+F33</f>
        <v>18.600000000000001</v>
      </c>
      <c r="G28" s="44">
        <f>+F34</f>
        <v>18.600000000000001</v>
      </c>
      <c r="H28" s="44">
        <f>+F35</f>
        <v>17.670000000000002</v>
      </c>
      <c r="I28" s="44">
        <f>+F36</f>
        <v>17.670000000000002</v>
      </c>
      <c r="S28" s="5">
        <v>94680</v>
      </c>
      <c r="T28" s="41">
        <f>+S29/S28</f>
        <v>0.87603506548373467</v>
      </c>
    </row>
    <row r="29" spans="1:25" x14ac:dyDescent="0.2">
      <c r="A29" s="38" t="s">
        <v>41</v>
      </c>
      <c r="D29" s="17">
        <f>+D27</f>
        <v>102</v>
      </c>
      <c r="E29" s="17">
        <f>+$D$29*D32</f>
        <v>22.44</v>
      </c>
      <c r="F29" s="17">
        <f>+$D$29*D33</f>
        <v>20.400000000000002</v>
      </c>
      <c r="G29" s="17">
        <f>+$D$29*D34</f>
        <v>20.400000000000002</v>
      </c>
      <c r="H29" s="17">
        <f>+$D$29*D35</f>
        <v>19.38</v>
      </c>
      <c r="I29" s="17">
        <f>+$D$29*D36</f>
        <v>19.38</v>
      </c>
      <c r="J29" s="5" t="s">
        <v>42</v>
      </c>
      <c r="K29" s="5" t="s">
        <v>43</v>
      </c>
      <c r="L29" s="5" t="s">
        <v>44</v>
      </c>
      <c r="M29" s="5" t="s">
        <v>44</v>
      </c>
      <c r="N29" s="5" t="s">
        <v>45</v>
      </c>
      <c r="S29" s="5">
        <v>82943</v>
      </c>
    </row>
    <row r="30" spans="1:25" ht="13.5" thickBot="1" x14ac:dyDescent="0.25">
      <c r="D30" s="17">
        <f>SUM(D3:D26)</f>
        <v>102</v>
      </c>
      <c r="I30" s="5" t="s">
        <v>46</v>
      </c>
      <c r="J30" s="5">
        <f>(E27/2-J33)+F27+H27</f>
        <v>42</v>
      </c>
      <c r="K30" s="5">
        <f>+(E27/2-J33)+F27+H27</f>
        <v>42</v>
      </c>
      <c r="L30" s="5">
        <f>+H27+I27</f>
        <v>28</v>
      </c>
      <c r="M30" s="45">
        <f>+L30/$K$27</f>
        <v>0.33734939759036142</v>
      </c>
      <c r="N30" s="45">
        <f>+K30/$K$27</f>
        <v>0.50602409638554213</v>
      </c>
    </row>
    <row r="31" spans="1:25" ht="15.75" x14ac:dyDescent="0.25">
      <c r="A31" s="46" t="s">
        <v>47</v>
      </c>
      <c r="B31" s="47"/>
      <c r="C31" s="47"/>
      <c r="D31" s="47" t="s">
        <v>48</v>
      </c>
      <c r="E31" s="47" t="s">
        <v>49</v>
      </c>
      <c r="F31" s="48"/>
      <c r="G31" s="47" t="s">
        <v>50</v>
      </c>
      <c r="H31" s="49"/>
      <c r="I31" s="50" t="s">
        <v>51</v>
      </c>
      <c r="J31" s="5">
        <f>+(E27/2+J33)+G27+I27</f>
        <v>41</v>
      </c>
      <c r="K31" s="5">
        <f>+(E27/2+J33)+G27+I27</f>
        <v>41</v>
      </c>
      <c r="L31" s="5">
        <f>+(E27)+F27+G27</f>
        <v>55</v>
      </c>
      <c r="M31" s="45">
        <f>+L31/$K$27</f>
        <v>0.66265060240963858</v>
      </c>
      <c r="N31" s="45">
        <f>+K31/$K$27</f>
        <v>0.49397590361445781</v>
      </c>
    </row>
    <row r="32" spans="1:25" ht="15.75" x14ac:dyDescent="0.25">
      <c r="A32" s="51" t="s">
        <v>52</v>
      </c>
      <c r="B32" s="52"/>
      <c r="C32" s="52"/>
      <c r="D32" s="53">
        <v>0.22</v>
      </c>
      <c r="E32" s="52">
        <v>22</v>
      </c>
      <c r="F32" s="17">
        <f>+$E$37/100*E32</f>
        <v>20.46</v>
      </c>
      <c r="G32" s="17">
        <f>+F32*5</f>
        <v>102.30000000000001</v>
      </c>
      <c r="H32" s="54"/>
      <c r="J32" s="5">
        <f>SUM(J30:J31)</f>
        <v>83</v>
      </c>
      <c r="K32" s="5">
        <f>SUM(K30:K31)</f>
        <v>83</v>
      </c>
      <c r="L32" s="5">
        <f>SUM(L30:L31)</f>
        <v>83</v>
      </c>
      <c r="M32" s="45">
        <f>SUM(M30:M31)</f>
        <v>1</v>
      </c>
      <c r="N32" s="45">
        <f>SUM(N30:N31)</f>
        <v>1</v>
      </c>
    </row>
    <row r="33" spans="1:21" ht="15.75" x14ac:dyDescent="0.25">
      <c r="A33" s="51" t="s">
        <v>53</v>
      </c>
      <c r="B33" s="52"/>
      <c r="C33" s="52"/>
      <c r="D33" s="53">
        <v>0.2</v>
      </c>
      <c r="E33" s="52">
        <v>20</v>
      </c>
      <c r="F33" s="17">
        <f>+$E$37/100*E33</f>
        <v>18.600000000000001</v>
      </c>
      <c r="G33" s="17">
        <f>+F33*5</f>
        <v>93</v>
      </c>
      <c r="H33" s="55"/>
      <c r="I33" s="56" t="s">
        <v>54</v>
      </c>
      <c r="J33" s="52">
        <v>-1</v>
      </c>
    </row>
    <row r="34" spans="1:21" ht="15.75" x14ac:dyDescent="0.25">
      <c r="A34" s="51" t="s">
        <v>55</v>
      </c>
      <c r="B34" s="52"/>
      <c r="C34" s="52"/>
      <c r="D34" s="53">
        <v>0.2</v>
      </c>
      <c r="E34" s="52">
        <v>20</v>
      </c>
      <c r="F34" s="17">
        <f>+$E$37/100*E34</f>
        <v>18.600000000000001</v>
      </c>
      <c r="G34" s="17">
        <f>+F34*5</f>
        <v>93</v>
      </c>
      <c r="H34" s="55"/>
      <c r="J34" s="57"/>
      <c r="L34" s="17"/>
    </row>
    <row r="35" spans="1:21" ht="15.75" x14ac:dyDescent="0.25">
      <c r="A35" s="51" t="s">
        <v>56</v>
      </c>
      <c r="B35" s="52"/>
      <c r="C35" s="52"/>
      <c r="D35" s="53">
        <v>0.19</v>
      </c>
      <c r="E35" s="52">
        <v>19</v>
      </c>
      <c r="F35" s="17">
        <f>+$E$37/100*E35</f>
        <v>17.670000000000002</v>
      </c>
      <c r="G35" s="17">
        <f>+F35*5</f>
        <v>88.350000000000009</v>
      </c>
      <c r="H35" s="55"/>
      <c r="I35" s="5" t="s">
        <v>57</v>
      </c>
      <c r="J35" s="5" t="s">
        <v>58</v>
      </c>
      <c r="K35" s="5" t="s">
        <v>59</v>
      </c>
    </row>
    <row r="36" spans="1:21" ht="16.5" thickBot="1" x14ac:dyDescent="0.3">
      <c r="A36" s="58" t="s">
        <v>60</v>
      </c>
      <c r="B36" s="59"/>
      <c r="C36" s="59"/>
      <c r="D36" s="60">
        <v>0.19</v>
      </c>
      <c r="E36" s="61">
        <v>19</v>
      </c>
      <c r="F36" s="62">
        <f>+$E$37/100*E36</f>
        <v>17.670000000000002</v>
      </c>
      <c r="G36" s="62">
        <f>+F36*5</f>
        <v>88.350000000000009</v>
      </c>
      <c r="H36" s="63"/>
      <c r="O36" t="s">
        <v>61</v>
      </c>
      <c r="Q36" s="5">
        <v>93</v>
      </c>
    </row>
    <row r="37" spans="1:21" ht="16.5" thickBot="1" x14ac:dyDescent="0.3">
      <c r="A37" s="29"/>
      <c r="B37" s="29"/>
      <c r="C37" s="29"/>
      <c r="E37" s="52">
        <v>93</v>
      </c>
      <c r="F37" s="5">
        <f>SUM(F32:F36)</f>
        <v>93.000000000000014</v>
      </c>
      <c r="G37" s="5">
        <f>SUM(G32:G36)</f>
        <v>465.00000000000006</v>
      </c>
    </row>
    <row r="38" spans="1:21" ht="15.75" x14ac:dyDescent="0.25">
      <c r="A38" s="29"/>
      <c r="B38" s="29"/>
      <c r="C38" s="29"/>
      <c r="E38" s="5" t="str">
        <f>+E1</f>
        <v xml:space="preserve">Kalv </v>
      </c>
      <c r="F38" s="5" t="str">
        <f>+F1</f>
        <v>1 ½ år,</v>
      </c>
      <c r="G38" s="5" t="str">
        <f>+G1</f>
        <v xml:space="preserve">1 ½ år gamle </v>
      </c>
      <c r="H38" s="5" t="str">
        <f>+H1</f>
        <v>Eldre hodyr</v>
      </c>
      <c r="I38" s="5" t="str">
        <f>+I1</f>
        <v>Eldre hanndyr</v>
      </c>
      <c r="N38" s="46" t="s">
        <v>47</v>
      </c>
      <c r="O38" s="47"/>
      <c r="P38" s="47"/>
      <c r="Q38" s="48"/>
      <c r="R38" s="47" t="s">
        <v>48</v>
      </c>
      <c r="S38" s="47" t="s">
        <v>49</v>
      </c>
      <c r="T38" s="47" t="s">
        <v>50</v>
      </c>
      <c r="U38" s="49"/>
    </row>
    <row r="39" spans="1:21" ht="15.75" x14ac:dyDescent="0.25">
      <c r="A39" s="64" t="s">
        <v>62</v>
      </c>
      <c r="B39" s="65">
        <v>2021</v>
      </c>
      <c r="C39" s="65"/>
      <c r="D39" s="65"/>
      <c r="E39" s="65">
        <f>+E27</f>
        <v>22</v>
      </c>
      <c r="F39" s="65">
        <f t="shared" ref="F39:I39" si="5">+F27</f>
        <v>18</v>
      </c>
      <c r="G39" s="65">
        <f t="shared" si="5"/>
        <v>15</v>
      </c>
      <c r="H39" s="65">
        <f t="shared" si="5"/>
        <v>12</v>
      </c>
      <c r="I39" s="65">
        <f t="shared" si="5"/>
        <v>16</v>
      </c>
      <c r="J39" s="65">
        <f>SUM(E39:I39)</f>
        <v>83</v>
      </c>
      <c r="N39" s="51" t="s">
        <v>52</v>
      </c>
      <c r="O39" s="52"/>
      <c r="P39" s="52"/>
      <c r="Q39" s="53">
        <v>0.22</v>
      </c>
      <c r="R39" s="52">
        <v>22</v>
      </c>
      <c r="S39" s="17">
        <f>+$Q$36/100*R39</f>
        <v>20.46</v>
      </c>
      <c r="T39" s="17">
        <f>+S39*5</f>
        <v>102.30000000000001</v>
      </c>
      <c r="U39" s="54"/>
    </row>
    <row r="40" spans="1:21" ht="15.75" x14ac:dyDescent="0.25">
      <c r="B40" s="65">
        <v>2022</v>
      </c>
      <c r="C40" s="65"/>
      <c r="D40" s="65"/>
      <c r="E40" s="65"/>
      <c r="F40" s="65"/>
      <c r="G40" s="65"/>
      <c r="H40" s="65"/>
      <c r="I40" s="65"/>
      <c r="J40" s="65">
        <f>SUM(E40:I40)</f>
        <v>0</v>
      </c>
      <c r="N40" s="51" t="s">
        <v>53</v>
      </c>
      <c r="O40" s="52"/>
      <c r="P40" s="52"/>
      <c r="Q40" s="53">
        <v>0.2</v>
      </c>
      <c r="R40" s="52">
        <v>20</v>
      </c>
      <c r="S40" s="17">
        <f>+$Q$36/100*R40</f>
        <v>18.600000000000001</v>
      </c>
      <c r="T40" s="17">
        <f>+S40*5</f>
        <v>93</v>
      </c>
      <c r="U40" s="55"/>
    </row>
    <row r="41" spans="1:21" ht="15.75" x14ac:dyDescent="0.25">
      <c r="B41" s="65">
        <v>2023</v>
      </c>
      <c r="C41" s="65"/>
      <c r="D41" s="65"/>
      <c r="E41" s="65"/>
      <c r="F41" s="65"/>
      <c r="G41" s="65"/>
      <c r="H41" s="65"/>
      <c r="I41" s="65"/>
      <c r="J41" s="65">
        <f>SUM(E41:I41)</f>
        <v>0</v>
      </c>
      <c r="N41" s="51" t="s">
        <v>55</v>
      </c>
      <c r="O41" s="52"/>
      <c r="P41" s="52"/>
      <c r="Q41" s="53">
        <v>0.2</v>
      </c>
      <c r="R41" s="52">
        <v>20</v>
      </c>
      <c r="S41" s="17">
        <f>+$Q$36/100*R41</f>
        <v>18.600000000000001</v>
      </c>
      <c r="T41" s="17">
        <f>+S41*5</f>
        <v>93</v>
      </c>
      <c r="U41" s="55"/>
    </row>
    <row r="42" spans="1:21" ht="15.75" x14ac:dyDescent="0.25">
      <c r="B42" s="65">
        <v>2024</v>
      </c>
      <c r="C42" s="65"/>
      <c r="D42" s="65"/>
      <c r="E42" s="65"/>
      <c r="F42" s="65"/>
      <c r="G42" s="65"/>
      <c r="H42" s="65"/>
      <c r="I42" s="65"/>
      <c r="J42" s="65">
        <f>SUM(E42:I42)</f>
        <v>0</v>
      </c>
      <c r="N42" s="51" t="s">
        <v>56</v>
      </c>
      <c r="O42" s="52"/>
      <c r="P42" s="52"/>
      <c r="Q42" s="53">
        <v>0.19</v>
      </c>
      <c r="R42" s="52">
        <v>19</v>
      </c>
      <c r="S42" s="17">
        <f>+$Q$36/100*R42</f>
        <v>17.670000000000002</v>
      </c>
      <c r="T42" s="17">
        <f>+S42*5</f>
        <v>88.350000000000009</v>
      </c>
      <c r="U42" s="55"/>
    </row>
    <row r="43" spans="1:21" ht="16.5" thickBot="1" x14ac:dyDescent="0.3">
      <c r="B43" s="65">
        <v>2025</v>
      </c>
      <c r="C43" s="65"/>
      <c r="D43" s="65"/>
      <c r="E43" s="65"/>
      <c r="F43" s="65"/>
      <c r="G43" s="65"/>
      <c r="H43" s="65"/>
      <c r="I43" s="65"/>
      <c r="J43" s="65">
        <f>SUM(E43:I43)</f>
        <v>0</v>
      </c>
      <c r="N43" s="58" t="s">
        <v>60</v>
      </c>
      <c r="O43" s="59"/>
      <c r="P43" s="59"/>
      <c r="Q43" s="60">
        <v>0.19</v>
      </c>
      <c r="R43" s="61">
        <v>19</v>
      </c>
      <c r="S43" s="62">
        <f>+$Q$36/100*R43</f>
        <v>17.670000000000002</v>
      </c>
      <c r="T43" s="62">
        <f>+S43*5</f>
        <v>88.350000000000009</v>
      </c>
      <c r="U43" s="63"/>
    </row>
    <row r="44" spans="1:21" ht="15.75" x14ac:dyDescent="0.25">
      <c r="B44" s="66" t="s">
        <v>12</v>
      </c>
      <c r="C44" s="66"/>
      <c r="D44" s="66"/>
      <c r="E44" s="66">
        <f t="shared" ref="E44:J44" si="6">SUM(E39:E43)</f>
        <v>22</v>
      </c>
      <c r="F44" s="66">
        <f t="shared" si="6"/>
        <v>18</v>
      </c>
      <c r="G44" s="66">
        <f t="shared" si="6"/>
        <v>15</v>
      </c>
      <c r="H44" s="66">
        <f t="shared" si="6"/>
        <v>12</v>
      </c>
      <c r="I44" s="66">
        <f t="shared" si="6"/>
        <v>16</v>
      </c>
      <c r="J44" s="66">
        <f t="shared" si="6"/>
        <v>83</v>
      </c>
      <c r="N44" s="29"/>
      <c r="O44" s="29"/>
      <c r="P44" s="29"/>
      <c r="R44" s="52">
        <f>SUM(R39:R43)</f>
        <v>100</v>
      </c>
      <c r="S44" s="5">
        <f>SUM(S39:S43)</f>
        <v>93.000000000000014</v>
      </c>
      <c r="T44" s="5">
        <f>SUM(T39:T43)</f>
        <v>465.00000000000006</v>
      </c>
    </row>
    <row r="45" spans="1:21" x14ac:dyDescent="0.2">
      <c r="B45" s="65" t="s">
        <v>63</v>
      </c>
      <c r="C45" s="65"/>
      <c r="D45" s="65"/>
      <c r="E45" s="67">
        <f>+E44/$J$44</f>
        <v>0.26506024096385544</v>
      </c>
      <c r="F45" s="67">
        <f>+F44/$J$44</f>
        <v>0.21686746987951808</v>
      </c>
      <c r="G45" s="67">
        <f>+G44/$J$44</f>
        <v>0.18072289156626506</v>
      </c>
      <c r="H45" s="67">
        <f>+H44/$J$44</f>
        <v>0.14457831325301204</v>
      </c>
      <c r="I45" s="67">
        <f>+I44/$J$44</f>
        <v>0.19277108433734941</v>
      </c>
      <c r="J45" s="65"/>
    </row>
    <row r="46" spans="1:21" x14ac:dyDescent="0.2">
      <c r="B46" s="5" t="s">
        <v>64</v>
      </c>
      <c r="F46" s="68">
        <f>+(F44+G44)/$J$44/2</f>
        <v>0.19879518072289157</v>
      </c>
    </row>
    <row r="47" spans="1:21" ht="54" x14ac:dyDescent="0.2">
      <c r="B47" s="5" t="s">
        <v>65</v>
      </c>
      <c r="E47" s="69">
        <f>+E45-D32</f>
        <v>4.5060240963855441E-2</v>
      </c>
      <c r="F47" s="70">
        <f>+F45-D33</f>
        <v>1.6867469879518066E-2</v>
      </c>
      <c r="G47" s="70">
        <f>+G45-D34</f>
        <v>-1.9277108433734952E-2</v>
      </c>
      <c r="H47" s="70">
        <f>+H45-D35</f>
        <v>-4.542168674698796E-2</v>
      </c>
      <c r="I47" s="71">
        <f>+I45-D36</f>
        <v>2.7710843373494054E-3</v>
      </c>
      <c r="N47" s="72" t="s">
        <v>66</v>
      </c>
      <c r="O47" s="73">
        <v>2020</v>
      </c>
    </row>
    <row r="48" spans="1:21" ht="36" x14ac:dyDescent="0.2">
      <c r="N48" s="74" t="s">
        <v>67</v>
      </c>
      <c r="O48" s="75">
        <v>660</v>
      </c>
    </row>
    <row r="49" spans="1:15" ht="12" customHeight="1" x14ac:dyDescent="0.2">
      <c r="N49" s="74" t="s">
        <v>68</v>
      </c>
      <c r="O49" s="76">
        <v>0.84</v>
      </c>
    </row>
    <row r="50" spans="1:15" ht="15" customHeight="1" x14ac:dyDescent="0.2">
      <c r="N50" s="74" t="s">
        <v>69</v>
      </c>
      <c r="O50" s="76">
        <v>0.28000000000000003</v>
      </c>
    </row>
    <row r="51" spans="1:15" ht="15.75" customHeight="1" x14ac:dyDescent="0.2">
      <c r="N51" s="74" t="s">
        <v>70</v>
      </c>
      <c r="O51" s="76">
        <v>0.1</v>
      </c>
    </row>
    <row r="57" spans="1:15" x14ac:dyDescent="0.2">
      <c r="A57" s="77" t="s">
        <v>71</v>
      </c>
    </row>
    <row r="58" spans="1:15" ht="25.5" x14ac:dyDescent="0.2">
      <c r="A58" s="1" t="s">
        <v>0</v>
      </c>
      <c r="B58" s="2"/>
      <c r="C58" s="2"/>
      <c r="D58" s="3" t="s">
        <v>2</v>
      </c>
      <c r="E58" s="78" t="s">
        <v>3</v>
      </c>
      <c r="F58" s="4" t="s">
        <v>4</v>
      </c>
      <c r="G58" s="4" t="s">
        <v>5</v>
      </c>
      <c r="H58" s="4" t="s">
        <v>6</v>
      </c>
      <c r="I58" s="4" t="s">
        <v>7</v>
      </c>
      <c r="J58" s="5">
        <v>2021</v>
      </c>
      <c r="K58" s="79" t="s">
        <v>72</v>
      </c>
      <c r="L58" s="80">
        <f ca="1">TODAY()</f>
        <v>44569</v>
      </c>
    </row>
    <row r="59" spans="1:15" ht="25.5" x14ac:dyDescent="0.2">
      <c r="A59" s="1"/>
      <c r="B59" s="6" t="s">
        <v>8</v>
      </c>
      <c r="C59" s="6"/>
      <c r="D59" s="3"/>
      <c r="E59" s="81"/>
      <c r="F59" s="7" t="s">
        <v>9</v>
      </c>
      <c r="G59" s="7" t="s">
        <v>10</v>
      </c>
      <c r="H59" s="7" t="s">
        <v>11</v>
      </c>
      <c r="I59" s="7" t="s">
        <v>11</v>
      </c>
      <c r="J59" s="8" t="s">
        <v>12</v>
      </c>
      <c r="K59" s="8" t="s">
        <v>73</v>
      </c>
      <c r="L59" s="8" t="s">
        <v>13</v>
      </c>
    </row>
    <row r="60" spans="1:15" x14ac:dyDescent="0.2">
      <c r="A60" s="9" t="s">
        <v>15</v>
      </c>
      <c r="B60" s="10">
        <v>8208.0000000000018</v>
      </c>
      <c r="C60" s="82"/>
      <c r="D60" s="83">
        <f>+D3</f>
        <v>19</v>
      </c>
      <c r="E60" s="84">
        <f>+'[1]2021'!E3-'2021_felte_dyr'!E3</f>
        <v>-2</v>
      </c>
      <c r="F60" s="84">
        <f>+'[1]2021'!F3-'2021_felte_dyr'!F3</f>
        <v>2</v>
      </c>
      <c r="G60" s="84">
        <f>+'[1]2021'!G3-'2021_felte_dyr'!G3</f>
        <v>0</v>
      </c>
      <c r="H60" s="84">
        <f>+'[1]2021'!H3-'2021_felte_dyr'!H3</f>
        <v>0</v>
      </c>
      <c r="I60" s="84">
        <f>+'[1]2021'!I3-'2021_felte_dyr'!I3</f>
        <v>0</v>
      </c>
      <c r="J60" s="14">
        <f t="shared" ref="J60:J85" si="7">SUM(E60:I60)</f>
        <v>0</v>
      </c>
      <c r="K60" s="15">
        <f t="shared" ref="K60:K84" si="8">+J60</f>
        <v>0</v>
      </c>
      <c r="L60" s="45"/>
    </row>
    <row r="61" spans="1:15" x14ac:dyDescent="0.2">
      <c r="A61" s="9" t="s">
        <v>16</v>
      </c>
      <c r="B61" s="10">
        <v>2246.2000000000003</v>
      </c>
      <c r="C61" s="82"/>
      <c r="D61" s="83">
        <f t="shared" ref="D61:D84" si="9">+D4</f>
        <v>1</v>
      </c>
      <c r="E61" s="84">
        <f>+'[1]2021'!E4-'2021_felte_dyr'!E4</f>
        <v>0</v>
      </c>
      <c r="F61" s="84">
        <f>+'[1]2021'!F4-'2021_felte_dyr'!F4</f>
        <v>0</v>
      </c>
      <c r="G61" s="84">
        <f>+'[1]2021'!G4-'2021_felte_dyr'!G4</f>
        <v>1</v>
      </c>
      <c r="H61" s="84">
        <f>+'[1]2021'!H4-'2021_felte_dyr'!H4</f>
        <v>0</v>
      </c>
      <c r="I61" s="84">
        <f>+'[1]2021'!I4-'2021_felte_dyr'!I4</f>
        <v>0</v>
      </c>
      <c r="J61" s="14">
        <f t="shared" si="7"/>
        <v>1</v>
      </c>
      <c r="K61" s="15">
        <f t="shared" si="8"/>
        <v>1</v>
      </c>
    </row>
    <row r="62" spans="1:15" x14ac:dyDescent="0.2">
      <c r="A62" s="9" t="s">
        <v>17</v>
      </c>
      <c r="B62" s="10">
        <v>2243.1</v>
      </c>
      <c r="C62" s="82"/>
      <c r="D62" s="83">
        <f t="shared" si="9"/>
        <v>4</v>
      </c>
      <c r="E62" s="84">
        <f>+'[1]2021'!E5-'2021_felte_dyr'!E5</f>
        <v>-2</v>
      </c>
      <c r="F62" s="84">
        <f>+'[1]2021'!F5-'2021_felte_dyr'!F5</f>
        <v>0</v>
      </c>
      <c r="G62" s="84">
        <f>+'[1]2021'!G5-'2021_felte_dyr'!G5</f>
        <v>2</v>
      </c>
      <c r="H62" s="84">
        <f>+'[1]2021'!H5-'2021_felte_dyr'!H5</f>
        <v>-1</v>
      </c>
      <c r="I62" s="84">
        <f>+'[1]2021'!I5-'2021_felte_dyr'!I5</f>
        <v>1</v>
      </c>
      <c r="J62" s="14">
        <f t="shared" si="7"/>
        <v>0</v>
      </c>
      <c r="K62" s="15">
        <f t="shared" si="8"/>
        <v>0</v>
      </c>
    </row>
    <row r="63" spans="1:15" x14ac:dyDescent="0.2">
      <c r="A63" s="9" t="s">
        <v>18</v>
      </c>
      <c r="B63" s="10">
        <v>3311.8</v>
      </c>
      <c r="C63" s="82"/>
      <c r="D63" s="83">
        <f t="shared" si="9"/>
        <v>6</v>
      </c>
      <c r="E63" s="84">
        <f>+'[1]2021'!E6-'2021_felte_dyr'!E6</f>
        <v>0</v>
      </c>
      <c r="F63" s="84">
        <f>+'[1]2021'!F6-'2021_felte_dyr'!F6</f>
        <v>0</v>
      </c>
      <c r="G63" s="84">
        <f>+'[1]2021'!G6-'2021_felte_dyr'!G6</f>
        <v>0</v>
      </c>
      <c r="H63" s="84">
        <f>+'[1]2021'!H6-'2021_felte_dyr'!H6</f>
        <v>0</v>
      </c>
      <c r="I63" s="84">
        <f>+'[1]2021'!I6-'2021_felte_dyr'!I6</f>
        <v>0</v>
      </c>
      <c r="J63" s="14">
        <f t="shared" si="7"/>
        <v>0</v>
      </c>
      <c r="K63" s="15">
        <f t="shared" si="8"/>
        <v>0</v>
      </c>
    </row>
    <row r="64" spans="1:15" x14ac:dyDescent="0.2">
      <c r="A64" s="9" t="s">
        <v>19</v>
      </c>
      <c r="B64" s="10">
        <v>4126.8999999999996</v>
      </c>
      <c r="C64" s="11"/>
      <c r="D64" s="83">
        <f t="shared" si="9"/>
        <v>8</v>
      </c>
      <c r="E64" s="84">
        <f>+'[1]2021'!E7-'2021_felte_dyr'!E7</f>
        <v>0</v>
      </c>
      <c r="F64" s="84">
        <f>+'[1]2021'!F7-'2021_felte_dyr'!F7</f>
        <v>-1</v>
      </c>
      <c r="G64" s="84">
        <f>+'[1]2021'!G7-'2021_felte_dyr'!G7</f>
        <v>0</v>
      </c>
      <c r="H64" s="84">
        <f>+'[1]2021'!H7-'2021_felte_dyr'!H7</f>
        <v>1</v>
      </c>
      <c r="I64" s="84">
        <f>+'[1]2021'!I7-'2021_felte_dyr'!I7</f>
        <v>0</v>
      </c>
      <c r="J64" s="14">
        <f t="shared" si="7"/>
        <v>0</v>
      </c>
      <c r="K64" s="15">
        <f t="shared" si="8"/>
        <v>0</v>
      </c>
    </row>
    <row r="65" spans="1:11" x14ac:dyDescent="0.2">
      <c r="A65" s="9" t="s">
        <v>20</v>
      </c>
      <c r="B65" s="10">
        <v>1067.1999999999998</v>
      </c>
      <c r="C65" s="82"/>
      <c r="D65" s="83">
        <f t="shared" si="9"/>
        <v>2</v>
      </c>
      <c r="E65" s="84">
        <f>+'[1]2021'!E8-'2021_felte_dyr'!E8</f>
        <v>0</v>
      </c>
      <c r="F65" s="84">
        <f>+'[1]2021'!F8-'2021_felte_dyr'!F8</f>
        <v>1</v>
      </c>
      <c r="G65" s="84">
        <f>+'[1]2021'!G8-'2021_felte_dyr'!G8</f>
        <v>0</v>
      </c>
      <c r="H65" s="84">
        <f>+'[1]2021'!H8-'2021_felte_dyr'!H8</f>
        <v>0</v>
      </c>
      <c r="I65" s="84">
        <f>+'[1]2021'!I8-'2021_felte_dyr'!I8</f>
        <v>0</v>
      </c>
      <c r="J65" s="14">
        <f t="shared" si="7"/>
        <v>1</v>
      </c>
      <c r="K65" s="15">
        <f t="shared" si="8"/>
        <v>1</v>
      </c>
    </row>
    <row r="66" spans="1:11" x14ac:dyDescent="0.2">
      <c r="A66" s="9" t="s">
        <v>21</v>
      </c>
      <c r="B66" s="10">
        <v>1689.3000000000002</v>
      </c>
      <c r="C66" s="82"/>
      <c r="D66" s="83">
        <f t="shared" si="9"/>
        <v>4</v>
      </c>
      <c r="E66" s="84">
        <f>+'[1]2021'!E9-'2021_felte_dyr'!E9</f>
        <v>1</v>
      </c>
      <c r="F66" s="84">
        <f>+'[1]2021'!F9-'2021_felte_dyr'!F9</f>
        <v>-1</v>
      </c>
      <c r="G66" s="84">
        <f>+'[1]2021'!G9-'2021_felte_dyr'!G9</f>
        <v>-1</v>
      </c>
      <c r="H66" s="84">
        <f>+'[1]2021'!H9-'2021_felte_dyr'!H9</f>
        <v>1</v>
      </c>
      <c r="I66" s="84">
        <f>+'[1]2021'!I9-'2021_felte_dyr'!I9</f>
        <v>0</v>
      </c>
      <c r="J66" s="14">
        <f t="shared" si="7"/>
        <v>0</v>
      </c>
      <c r="K66" s="15">
        <f t="shared" si="8"/>
        <v>0</v>
      </c>
    </row>
    <row r="67" spans="1:11" x14ac:dyDescent="0.2">
      <c r="A67" s="9" t="s">
        <v>22</v>
      </c>
      <c r="B67" s="10">
        <v>1171.5</v>
      </c>
      <c r="C67" s="82"/>
      <c r="D67" s="83">
        <f t="shared" si="9"/>
        <v>3</v>
      </c>
      <c r="E67" s="84">
        <f>+'[1]2021'!E10-'2021_felte_dyr'!E10</f>
        <v>0</v>
      </c>
      <c r="F67" s="84">
        <f>+'[1]2021'!F10-'2021_felte_dyr'!F10</f>
        <v>0</v>
      </c>
      <c r="G67" s="84">
        <f>+'[1]2021'!G10-'2021_felte_dyr'!G10</f>
        <v>0</v>
      </c>
      <c r="H67" s="84">
        <f>+'[1]2021'!H10-'2021_felte_dyr'!H10</f>
        <v>1</v>
      </c>
      <c r="I67" s="84">
        <f>+'[1]2021'!I10-'2021_felte_dyr'!I10</f>
        <v>0</v>
      </c>
      <c r="J67" s="14">
        <f t="shared" si="7"/>
        <v>1</v>
      </c>
      <c r="K67" s="15">
        <f t="shared" si="8"/>
        <v>1</v>
      </c>
    </row>
    <row r="68" spans="1:11" x14ac:dyDescent="0.2">
      <c r="A68" s="9" t="s">
        <v>23</v>
      </c>
      <c r="B68" s="10">
        <v>2699.3999999999996</v>
      </c>
      <c r="C68" s="82"/>
      <c r="D68" s="83">
        <f t="shared" si="9"/>
        <v>5</v>
      </c>
      <c r="E68" s="84">
        <f>+'[1]2021'!E11-'2021_felte_dyr'!E11</f>
        <v>-1</v>
      </c>
      <c r="F68" s="84">
        <f>+'[1]2021'!F11-'2021_felte_dyr'!F11</f>
        <v>1</v>
      </c>
      <c r="G68" s="84">
        <f>+'[1]2021'!G11-'2021_felte_dyr'!G11</f>
        <v>1</v>
      </c>
      <c r="H68" s="84">
        <f>+'[1]2021'!H11-'2021_felte_dyr'!H11</f>
        <v>0</v>
      </c>
      <c r="I68" s="84">
        <f>+'[1]2021'!I11-'2021_felte_dyr'!I11</f>
        <v>0</v>
      </c>
      <c r="J68" s="14">
        <f t="shared" si="7"/>
        <v>1</v>
      </c>
      <c r="K68" s="15">
        <f t="shared" si="8"/>
        <v>1</v>
      </c>
    </row>
    <row r="69" spans="1:11" x14ac:dyDescent="0.2">
      <c r="A69" s="9" t="s">
        <v>24</v>
      </c>
      <c r="B69" s="10">
        <v>2062.8999999999996</v>
      </c>
      <c r="C69" s="82"/>
      <c r="D69" s="83">
        <f t="shared" si="9"/>
        <v>2</v>
      </c>
      <c r="E69" s="84">
        <f>+'[1]2021'!E12-'2021_felte_dyr'!E12</f>
        <v>0</v>
      </c>
      <c r="F69" s="84">
        <f>+'[1]2021'!F12-'2021_felte_dyr'!F12</f>
        <v>0</v>
      </c>
      <c r="G69" s="84">
        <f>+'[1]2021'!G12-'2021_felte_dyr'!G12</f>
        <v>0</v>
      </c>
      <c r="H69" s="84">
        <f>+'[1]2021'!H12-'2021_felte_dyr'!H12</f>
        <v>0</v>
      </c>
      <c r="I69" s="84">
        <f>+'[1]2021'!I12-'2021_felte_dyr'!I12</f>
        <v>0</v>
      </c>
      <c r="J69" s="14">
        <f t="shared" si="7"/>
        <v>0</v>
      </c>
      <c r="K69" s="15">
        <f t="shared" si="8"/>
        <v>0</v>
      </c>
    </row>
    <row r="70" spans="1:11" x14ac:dyDescent="0.2">
      <c r="A70" s="9" t="s">
        <v>25</v>
      </c>
      <c r="B70" s="10">
        <v>2530.9</v>
      </c>
      <c r="C70" s="82"/>
      <c r="D70" s="83">
        <f t="shared" si="9"/>
        <v>5</v>
      </c>
      <c r="E70" s="84">
        <f>+'[1]2021'!E13-'2021_felte_dyr'!E13</f>
        <v>-1</v>
      </c>
      <c r="F70" s="84">
        <f>+'[1]2021'!F13-'2021_felte_dyr'!F13</f>
        <v>0</v>
      </c>
      <c r="G70" s="84">
        <f>+'[1]2021'!G13-'2021_felte_dyr'!G13</f>
        <v>0</v>
      </c>
      <c r="H70" s="84">
        <f>+'[1]2021'!H13-'2021_felte_dyr'!H13</f>
        <v>2</v>
      </c>
      <c r="I70" s="84">
        <f>+'[1]2021'!I13-'2021_felte_dyr'!I13</f>
        <v>0</v>
      </c>
      <c r="J70" s="14">
        <f t="shared" si="7"/>
        <v>1</v>
      </c>
      <c r="K70" s="15">
        <f t="shared" si="8"/>
        <v>1</v>
      </c>
    </row>
    <row r="71" spans="1:11" x14ac:dyDescent="0.2">
      <c r="A71" s="9" t="s">
        <v>26</v>
      </c>
      <c r="B71" s="10">
        <v>2443.2780000000002</v>
      </c>
      <c r="C71" s="82"/>
      <c r="D71" s="83">
        <f t="shared" si="9"/>
        <v>4</v>
      </c>
      <c r="E71" s="84">
        <f>+'[1]2021'!E14-'2021_felte_dyr'!E14</f>
        <v>0</v>
      </c>
      <c r="F71" s="84">
        <f>+'[1]2021'!F14-'2021_felte_dyr'!F14</f>
        <v>0</v>
      </c>
      <c r="G71" s="84">
        <f>+'[1]2021'!G14-'2021_felte_dyr'!G14</f>
        <v>-1</v>
      </c>
      <c r="H71" s="84">
        <f>+'[1]2021'!H14-'2021_felte_dyr'!H14</f>
        <v>2</v>
      </c>
      <c r="I71" s="84">
        <f>+'[1]2021'!I14-'2021_felte_dyr'!I14</f>
        <v>0</v>
      </c>
      <c r="J71" s="14">
        <f t="shared" si="7"/>
        <v>1</v>
      </c>
      <c r="K71" s="15">
        <f t="shared" si="8"/>
        <v>1</v>
      </c>
    </row>
    <row r="72" spans="1:11" x14ac:dyDescent="0.2">
      <c r="A72" s="9" t="s">
        <v>27</v>
      </c>
      <c r="B72" s="10">
        <v>2632.7000000000003</v>
      </c>
      <c r="C72" s="82"/>
      <c r="D72" s="83">
        <f t="shared" si="9"/>
        <v>4</v>
      </c>
      <c r="E72" s="84">
        <f>+'[1]2021'!E15-'2021_felte_dyr'!E15</f>
        <v>1</v>
      </c>
      <c r="F72" s="84">
        <f>+'[1]2021'!F15-'2021_felte_dyr'!F15</f>
        <v>0</v>
      </c>
      <c r="G72" s="84">
        <f>+'[1]2021'!G15-'2021_felte_dyr'!G15</f>
        <v>0</v>
      </c>
      <c r="H72" s="84">
        <f>+'[1]2021'!H15-'2021_felte_dyr'!H15</f>
        <v>0</v>
      </c>
      <c r="I72" s="84">
        <f>+'[1]2021'!I15-'2021_felte_dyr'!I15</f>
        <v>0</v>
      </c>
      <c r="J72" s="14">
        <f t="shared" si="7"/>
        <v>1</v>
      </c>
      <c r="K72" s="15">
        <f t="shared" si="8"/>
        <v>1</v>
      </c>
    </row>
    <row r="73" spans="1:11" x14ac:dyDescent="0.2">
      <c r="A73" s="9" t="s">
        <v>28</v>
      </c>
      <c r="B73" s="10">
        <v>5529.4</v>
      </c>
      <c r="C73" s="82"/>
      <c r="D73" s="83">
        <f t="shared" si="9"/>
        <v>7</v>
      </c>
      <c r="E73" s="84">
        <f>+'[1]2021'!E16-'2021_felte_dyr'!E16</f>
        <v>1</v>
      </c>
      <c r="F73" s="84">
        <f>+'[1]2021'!F16-'2021_felte_dyr'!F16</f>
        <v>0</v>
      </c>
      <c r="G73" s="84">
        <f>+'[1]2021'!G16-'2021_felte_dyr'!G16</f>
        <v>0</v>
      </c>
      <c r="H73" s="84">
        <f>+'[1]2021'!H16-'2021_felte_dyr'!H16</f>
        <v>0</v>
      </c>
      <c r="I73" s="84">
        <f>+'[1]2021'!I16-'2021_felte_dyr'!I16</f>
        <v>0</v>
      </c>
      <c r="J73" s="14">
        <f t="shared" si="7"/>
        <v>1</v>
      </c>
      <c r="K73" s="15">
        <f t="shared" si="8"/>
        <v>1</v>
      </c>
    </row>
    <row r="74" spans="1:11" x14ac:dyDescent="0.2">
      <c r="A74" s="9" t="s">
        <v>29</v>
      </c>
      <c r="B74" s="10">
        <v>13796.9</v>
      </c>
      <c r="C74" s="82"/>
      <c r="D74" s="83">
        <f t="shared" si="9"/>
        <v>5</v>
      </c>
      <c r="E74" s="84">
        <f>+'[1]2021'!E17-'2021_felte_dyr'!E17</f>
        <v>0</v>
      </c>
      <c r="F74" s="84">
        <f>+'[1]2021'!F17-'2021_felte_dyr'!F17</f>
        <v>1</v>
      </c>
      <c r="G74" s="84">
        <f>+'[1]2021'!G17-'2021_felte_dyr'!G17</f>
        <v>-1</v>
      </c>
      <c r="H74" s="84">
        <f>+'[1]2021'!H17-'2021_felte_dyr'!H17</f>
        <v>0</v>
      </c>
      <c r="I74" s="84">
        <f>+'[1]2021'!I17-'2021_felte_dyr'!I17</f>
        <v>1</v>
      </c>
      <c r="J74" s="14">
        <f t="shared" si="7"/>
        <v>1</v>
      </c>
      <c r="K74" s="15">
        <f t="shared" si="8"/>
        <v>1</v>
      </c>
    </row>
    <row r="75" spans="1:11" x14ac:dyDescent="0.2">
      <c r="A75" s="9" t="s">
        <v>30</v>
      </c>
      <c r="B75" s="10">
        <v>2035.8</v>
      </c>
      <c r="C75" s="82"/>
      <c r="D75" s="83">
        <f t="shared" si="9"/>
        <v>2</v>
      </c>
      <c r="E75" s="84">
        <f>+'[1]2021'!E18-'2021_felte_dyr'!E18</f>
        <v>0</v>
      </c>
      <c r="F75" s="84">
        <f>+'[1]2021'!F18-'2021_felte_dyr'!F18</f>
        <v>1</v>
      </c>
      <c r="G75" s="84">
        <f>+'[1]2021'!G18-'2021_felte_dyr'!G18</f>
        <v>1</v>
      </c>
      <c r="H75" s="84">
        <f>+'[1]2021'!H18-'2021_felte_dyr'!H18</f>
        <v>0</v>
      </c>
      <c r="I75" s="84">
        <f>+'[1]2021'!I18-'2021_felte_dyr'!I18</f>
        <v>-1</v>
      </c>
      <c r="J75" s="14">
        <f t="shared" si="7"/>
        <v>1</v>
      </c>
      <c r="K75" s="15">
        <f t="shared" si="8"/>
        <v>1</v>
      </c>
    </row>
    <row r="76" spans="1:11" x14ac:dyDescent="0.2">
      <c r="A76" s="9" t="s">
        <v>31</v>
      </c>
      <c r="B76" s="10">
        <v>2215.3999999999996</v>
      </c>
      <c r="C76" s="82"/>
      <c r="D76" s="83">
        <f t="shared" si="9"/>
        <v>4</v>
      </c>
      <c r="E76" s="84">
        <f>+'[1]2021'!E19-'2021_felte_dyr'!E19</f>
        <v>0</v>
      </c>
      <c r="F76" s="84">
        <f>+'[1]2021'!F19-'2021_felte_dyr'!F19</f>
        <v>1</v>
      </c>
      <c r="G76" s="84">
        <f>+'[1]2021'!G19-'2021_felte_dyr'!G19</f>
        <v>1</v>
      </c>
      <c r="H76" s="84">
        <f>+'[1]2021'!H19-'2021_felte_dyr'!H19</f>
        <v>0</v>
      </c>
      <c r="I76" s="84">
        <f>+'[1]2021'!I19-'2021_felte_dyr'!I19</f>
        <v>0</v>
      </c>
      <c r="J76" s="14">
        <f t="shared" si="7"/>
        <v>2</v>
      </c>
      <c r="K76" s="15">
        <f t="shared" si="8"/>
        <v>2</v>
      </c>
    </row>
    <row r="77" spans="1:11" x14ac:dyDescent="0.2">
      <c r="A77" s="9" t="s">
        <v>32</v>
      </c>
      <c r="B77" s="10">
        <v>2077.1999999999998</v>
      </c>
      <c r="C77" s="82"/>
      <c r="D77" s="83">
        <f t="shared" si="9"/>
        <v>2</v>
      </c>
      <c r="E77" s="84">
        <f>+'[1]2021'!E20-'2021_felte_dyr'!E20</f>
        <v>0</v>
      </c>
      <c r="F77" s="84">
        <f>+'[1]2021'!F20-'2021_felte_dyr'!F20</f>
        <v>1</v>
      </c>
      <c r="G77" s="84">
        <f>+'[1]2021'!G20-'2021_felte_dyr'!G20</f>
        <v>1</v>
      </c>
      <c r="H77" s="84">
        <f>+'[1]2021'!H20-'2021_felte_dyr'!H20</f>
        <v>0</v>
      </c>
      <c r="I77" s="84">
        <f>+'[1]2021'!I20-'2021_felte_dyr'!I20</f>
        <v>0</v>
      </c>
      <c r="J77" s="14">
        <f t="shared" si="7"/>
        <v>2</v>
      </c>
      <c r="K77" s="15">
        <f t="shared" si="8"/>
        <v>2</v>
      </c>
    </row>
    <row r="78" spans="1:11" x14ac:dyDescent="0.2">
      <c r="A78" s="9" t="s">
        <v>33</v>
      </c>
      <c r="B78" s="10">
        <v>4126.7999999999993</v>
      </c>
      <c r="C78" s="82"/>
      <c r="D78" s="83">
        <f t="shared" si="9"/>
        <v>4</v>
      </c>
      <c r="E78" s="84">
        <f>+'[1]2021'!E21-'2021_felte_dyr'!E21</f>
        <v>0</v>
      </c>
      <c r="F78" s="84">
        <f>+'[1]2021'!F21-'2021_felte_dyr'!F21</f>
        <v>-1</v>
      </c>
      <c r="G78" s="84">
        <f>+'[1]2021'!G21-'2021_felte_dyr'!G21</f>
        <v>0</v>
      </c>
      <c r="H78" s="84">
        <f>+'[1]2021'!H21-'2021_felte_dyr'!H21</f>
        <v>2</v>
      </c>
      <c r="I78" s="84">
        <f>+'[1]2021'!I21-'2021_felte_dyr'!I21</f>
        <v>1</v>
      </c>
      <c r="J78" s="14">
        <f t="shared" si="7"/>
        <v>2</v>
      </c>
      <c r="K78" s="15">
        <f t="shared" si="8"/>
        <v>2</v>
      </c>
    </row>
    <row r="79" spans="1:11" x14ac:dyDescent="0.2">
      <c r="A79" s="9" t="s">
        <v>34</v>
      </c>
      <c r="B79" s="10">
        <v>1345</v>
      </c>
      <c r="C79" s="82"/>
      <c r="D79" s="83">
        <f t="shared" si="9"/>
        <v>1</v>
      </c>
      <c r="E79" s="84">
        <f>+'[1]2021'!E22-'2021_felte_dyr'!E22</f>
        <v>0</v>
      </c>
      <c r="F79" s="84">
        <f>+'[1]2021'!F22-'2021_felte_dyr'!F22</f>
        <v>0</v>
      </c>
      <c r="G79" s="84">
        <f>+'[1]2021'!G22-'2021_felte_dyr'!G22</f>
        <v>0</v>
      </c>
      <c r="H79" s="84">
        <f>+'[1]2021'!H22-'2021_felte_dyr'!H22</f>
        <v>0</v>
      </c>
      <c r="I79" s="84">
        <f>+'[1]2021'!I22-'2021_felte_dyr'!I22</f>
        <v>0</v>
      </c>
      <c r="J79" s="14">
        <f t="shared" si="7"/>
        <v>0</v>
      </c>
      <c r="K79" s="15">
        <f t="shared" si="8"/>
        <v>0</v>
      </c>
    </row>
    <row r="80" spans="1:11" x14ac:dyDescent="0.2">
      <c r="A80" s="28" t="s">
        <v>35</v>
      </c>
      <c r="B80" s="10">
        <v>2111.5</v>
      </c>
      <c r="C80" s="82"/>
      <c r="D80" s="83">
        <f t="shared" si="9"/>
        <v>4</v>
      </c>
      <c r="E80" s="84">
        <f>+'[1]2021'!E23-'2021_felte_dyr'!E23</f>
        <v>0</v>
      </c>
      <c r="F80" s="84">
        <f>+'[1]2021'!F23-'2021_felte_dyr'!F23</f>
        <v>0</v>
      </c>
      <c r="G80" s="84">
        <f>+'[1]2021'!G23-'2021_felte_dyr'!G23</f>
        <v>0</v>
      </c>
      <c r="H80" s="84">
        <f>+'[1]2021'!H23-'2021_felte_dyr'!H23</f>
        <v>1</v>
      </c>
      <c r="I80" s="84">
        <f>+'[1]2021'!I23-'2021_felte_dyr'!I23</f>
        <v>0</v>
      </c>
      <c r="J80" s="14">
        <f t="shared" si="7"/>
        <v>1</v>
      </c>
      <c r="K80" s="15">
        <f t="shared" si="8"/>
        <v>1</v>
      </c>
    </row>
    <row r="81" spans="1:11" x14ac:dyDescent="0.2">
      <c r="A81" s="29" t="s">
        <v>36</v>
      </c>
      <c r="B81" s="10">
        <v>2454.8999999999996</v>
      </c>
      <c r="C81" s="82"/>
      <c r="D81" s="83">
        <f t="shared" si="9"/>
        <v>4</v>
      </c>
      <c r="E81" s="84">
        <f>+'[1]2021'!E24-'2021_felte_dyr'!E24</f>
        <v>2</v>
      </c>
      <c r="F81" s="84">
        <f>+'[1]2021'!F24-'2021_felte_dyr'!F24</f>
        <v>-1</v>
      </c>
      <c r="G81" s="84">
        <f>+'[1]2021'!G24-'2021_felte_dyr'!G24</f>
        <v>0</v>
      </c>
      <c r="H81" s="84">
        <f>+'[1]2021'!H24-'2021_felte_dyr'!H24</f>
        <v>2</v>
      </c>
      <c r="I81" s="84">
        <f>+'[1]2021'!I24-'2021_felte_dyr'!I24</f>
        <v>-1</v>
      </c>
      <c r="J81" s="14">
        <f t="shared" si="7"/>
        <v>2</v>
      </c>
      <c r="K81" s="15">
        <f t="shared" si="8"/>
        <v>2</v>
      </c>
    </row>
    <row r="82" spans="1:11" x14ac:dyDescent="0.2">
      <c r="A82" s="29" t="s">
        <v>37</v>
      </c>
      <c r="B82" s="10">
        <v>2349.0000000000005</v>
      </c>
      <c r="C82" s="85"/>
      <c r="D82" s="83">
        <f t="shared" si="9"/>
        <v>2</v>
      </c>
      <c r="E82" s="84">
        <f>+'[1]2021'!E25-'2021_felte_dyr'!E25</f>
        <v>1</v>
      </c>
      <c r="F82" s="84">
        <f>+'[1]2021'!F25-'2021_felte_dyr'!F25</f>
        <v>0</v>
      </c>
      <c r="G82" s="84">
        <f>+'[1]2021'!G25-'2021_felte_dyr'!G25</f>
        <v>0</v>
      </c>
      <c r="H82" s="84">
        <f>+'[1]2021'!H25-'2021_felte_dyr'!H25</f>
        <v>1</v>
      </c>
      <c r="I82" s="84">
        <f>+'[1]2021'!I25-'2021_felte_dyr'!I25</f>
        <v>0</v>
      </c>
      <c r="J82" s="14">
        <f t="shared" si="7"/>
        <v>2</v>
      </c>
      <c r="K82" s="15">
        <f t="shared" si="8"/>
        <v>2</v>
      </c>
    </row>
    <row r="83" spans="1:11" x14ac:dyDescent="0.2">
      <c r="A83" s="29" t="s">
        <v>38</v>
      </c>
      <c r="B83" s="86"/>
      <c r="C83" s="87"/>
      <c r="D83" s="83">
        <f t="shared" si="9"/>
        <v>0</v>
      </c>
      <c r="E83" s="84">
        <f>+'[1]2021'!E26-'2021_felte_dyr'!E26</f>
        <v>-1.5399999999999991</v>
      </c>
      <c r="F83" s="84">
        <f>+'[1]2021'!F26-'2021_felte_dyr'!F26</f>
        <v>-3.3999999999999986</v>
      </c>
      <c r="G83" s="84">
        <f>+'[1]2021'!G26-'2021_felte_dyr'!G26</f>
        <v>-0.39999999999999858</v>
      </c>
      <c r="H83" s="84">
        <f>+'[1]2021'!H26-'2021_felte_dyr'!H26</f>
        <v>-6.3299999999999983</v>
      </c>
      <c r="I83" s="84">
        <f>+'[1]2021'!I26-'2021_felte_dyr'!I26</f>
        <v>0.67000000000000171</v>
      </c>
      <c r="J83" s="14">
        <f t="shared" si="7"/>
        <v>-10.999999999999993</v>
      </c>
      <c r="K83" s="15">
        <f t="shared" si="8"/>
        <v>-10.999999999999993</v>
      </c>
    </row>
    <row r="84" spans="1:11" x14ac:dyDescent="0.2">
      <c r="A84" s="28" t="s">
        <v>74</v>
      </c>
      <c r="B84" s="86"/>
      <c r="C84" s="87"/>
      <c r="D84" s="83">
        <f t="shared" si="9"/>
        <v>102</v>
      </c>
      <c r="E84" s="84">
        <f>+SUM(E60:E82)</f>
        <v>0</v>
      </c>
      <c r="F84" s="84">
        <f t="shared" ref="F84:I84" si="10">+SUM(F60:F82)</f>
        <v>4</v>
      </c>
      <c r="G84" s="84">
        <f t="shared" si="10"/>
        <v>4</v>
      </c>
      <c r="H84" s="84">
        <f t="shared" si="10"/>
        <v>12</v>
      </c>
      <c r="I84" s="84">
        <f t="shared" si="10"/>
        <v>1</v>
      </c>
      <c r="J84" s="14">
        <f t="shared" si="7"/>
        <v>21</v>
      </c>
      <c r="K84" s="15">
        <f t="shared" si="8"/>
        <v>21</v>
      </c>
    </row>
    <row r="85" spans="1:11" x14ac:dyDescent="0.2">
      <c r="A85" s="29" t="s">
        <v>75</v>
      </c>
      <c r="B85" s="87"/>
      <c r="C85" s="87"/>
      <c r="D85" s="88">
        <f>(16+7)-9-5-9+1-1</f>
        <v>0</v>
      </c>
      <c r="E85" s="84">
        <f>+E39</f>
        <v>22</v>
      </c>
      <c r="F85" s="84">
        <f>+F39</f>
        <v>18</v>
      </c>
      <c r="G85" s="84">
        <f>+G39</f>
        <v>15</v>
      </c>
      <c r="H85" s="84">
        <f>+H39</f>
        <v>12</v>
      </c>
      <c r="I85" s="84">
        <f>+I39</f>
        <v>16</v>
      </c>
      <c r="J85" s="14">
        <f t="shared" si="7"/>
        <v>83</v>
      </c>
      <c r="K85" s="15"/>
    </row>
    <row r="86" spans="1:11" x14ac:dyDescent="0.2">
      <c r="A86" s="28"/>
      <c r="B86" s="37">
        <f>SUM(B60:B84)</f>
        <v>74475.077999999994</v>
      </c>
      <c r="C86" s="38">
        <f>SUM(C60:C83)</f>
        <v>0</v>
      </c>
      <c r="D86" s="89"/>
      <c r="E86" s="90">
        <f>SUM(E60:E83)</f>
        <v>-1.5399999999999991</v>
      </c>
      <c r="F86" s="90">
        <f t="shared" ref="F86:I86" si="11">SUM(F60:F83)</f>
        <v>0.60000000000000142</v>
      </c>
      <c r="G86" s="90">
        <f t="shared" si="11"/>
        <v>3.6000000000000014</v>
      </c>
      <c r="H86" s="90">
        <f t="shared" si="11"/>
        <v>5.6700000000000017</v>
      </c>
      <c r="I86" s="90">
        <f t="shared" si="11"/>
        <v>1.6700000000000017</v>
      </c>
      <c r="J86" s="14"/>
      <c r="K86" s="91"/>
    </row>
    <row r="87" spans="1:11" x14ac:dyDescent="0.2">
      <c r="A87" s="29" t="s">
        <v>75</v>
      </c>
      <c r="B87" s="42"/>
      <c r="C87" s="42"/>
      <c r="D87" s="43">
        <f>SUM(E87:I87)</f>
        <v>83</v>
      </c>
      <c r="E87" s="44">
        <f>+E39</f>
        <v>22</v>
      </c>
      <c r="F87" s="44">
        <f t="shared" ref="F87:I87" si="12">+F39</f>
        <v>18</v>
      </c>
      <c r="G87" s="44">
        <f t="shared" si="12"/>
        <v>15</v>
      </c>
      <c r="H87" s="44">
        <f t="shared" si="12"/>
        <v>12</v>
      </c>
      <c r="I87" s="44">
        <f t="shared" si="12"/>
        <v>16</v>
      </c>
    </row>
    <row r="88" spans="1:11" x14ac:dyDescent="0.2">
      <c r="A88" s="29" t="s">
        <v>76</v>
      </c>
      <c r="D88" s="5">
        <f>SUM(E88:I88)</f>
        <v>104</v>
      </c>
      <c r="E88" s="17">
        <f>+E85+E84</f>
        <v>22</v>
      </c>
      <c r="F88" s="17">
        <f t="shared" ref="F88:I88" si="13">+F85+F84</f>
        <v>22</v>
      </c>
      <c r="G88" s="17">
        <f t="shared" si="13"/>
        <v>19</v>
      </c>
      <c r="H88" s="17">
        <f t="shared" si="13"/>
        <v>24</v>
      </c>
      <c r="I88" s="17">
        <f t="shared" si="13"/>
        <v>17</v>
      </c>
    </row>
    <row r="89" spans="1:11" x14ac:dyDescent="0.2">
      <c r="A89" s="42" t="s">
        <v>77</v>
      </c>
      <c r="D89" s="17">
        <f t="shared" ref="D89:I89" si="14">+D29</f>
        <v>102</v>
      </c>
      <c r="E89" s="17">
        <f t="shared" si="14"/>
        <v>22.44</v>
      </c>
      <c r="F89" s="17">
        <f t="shared" si="14"/>
        <v>20.400000000000002</v>
      </c>
      <c r="G89" s="17">
        <f t="shared" si="14"/>
        <v>20.400000000000002</v>
      </c>
      <c r="H89" s="17">
        <f t="shared" si="14"/>
        <v>19.38</v>
      </c>
      <c r="I89" s="17">
        <f t="shared" si="14"/>
        <v>19.38</v>
      </c>
    </row>
    <row r="90" spans="1:11" x14ac:dyDescent="0.2">
      <c r="A90" s="29" t="s">
        <v>78</v>
      </c>
      <c r="E90" s="92">
        <f>+E89-E88</f>
        <v>0.44000000000000128</v>
      </c>
      <c r="F90" s="92">
        <f>+F89-F88</f>
        <v>-1.5999999999999979</v>
      </c>
      <c r="G90" s="92">
        <f>+G89-G88</f>
        <v>1.4000000000000021</v>
      </c>
      <c r="H90" s="92">
        <f>+H89-H88</f>
        <v>-4.620000000000001</v>
      </c>
      <c r="I90" s="92">
        <f>+I89-I88</f>
        <v>2.379999999999999</v>
      </c>
    </row>
    <row r="91" spans="1:11" x14ac:dyDescent="0.2">
      <c r="A91" s="29" t="s">
        <v>79</v>
      </c>
      <c r="E91" s="45">
        <f>+'[1]Felte_dyr samlet 2021-2025'!E47</f>
        <v>0.26506024096385544</v>
      </c>
      <c r="F91" s="45">
        <f>+'[1]Felte_dyr samlet 2021-2025'!F47</f>
        <v>0.21686746987951808</v>
      </c>
      <c r="G91" s="45">
        <f>+'[1]Felte_dyr samlet 2021-2025'!G47</f>
        <v>0.18072289156626506</v>
      </c>
      <c r="H91" s="45">
        <f>+'[1]Felte_dyr samlet 2021-2025'!H47</f>
        <v>0.14457831325301204</v>
      </c>
      <c r="I91" s="45">
        <f>+'[1]Felte_dyr samlet 2021-2025'!I47</f>
        <v>0.19277108433734941</v>
      </c>
    </row>
    <row r="92" spans="1:11" x14ac:dyDescent="0.2">
      <c r="A92" s="93" t="s">
        <v>80</v>
      </c>
      <c r="B92" s="94"/>
      <c r="C92" s="94"/>
      <c r="D92" s="94"/>
      <c r="E92" s="95">
        <f>+D32</f>
        <v>0.22</v>
      </c>
      <c r="F92" s="95">
        <f>+D33</f>
        <v>0.2</v>
      </c>
      <c r="G92" s="95">
        <f>+D34</f>
        <v>0.2</v>
      </c>
      <c r="H92" s="95">
        <f>+D35</f>
        <v>0.19</v>
      </c>
      <c r="I92" s="95">
        <f>+D36</f>
        <v>0.19</v>
      </c>
    </row>
    <row r="93" spans="1:11" x14ac:dyDescent="0.2">
      <c r="A93" s="96" t="s">
        <v>81</v>
      </c>
      <c r="B93" s="57"/>
      <c r="C93" s="57"/>
      <c r="D93" s="57"/>
      <c r="E93" s="97">
        <f>+E92/E91-1</f>
        <v>-0.17000000000000004</v>
      </c>
      <c r="F93" s="97">
        <f>+F92/F91-1</f>
        <v>-7.7777777777777724E-2</v>
      </c>
      <c r="G93" s="97">
        <f>+G92/G91-1</f>
        <v>0.10666666666666669</v>
      </c>
      <c r="H93" s="97">
        <f>+H92/H91-1</f>
        <v>0.31416666666666671</v>
      </c>
      <c r="I93" s="97">
        <f>+I92/I91-1</f>
        <v>-1.4375000000000027E-2</v>
      </c>
    </row>
    <row r="95" spans="1:11" x14ac:dyDescent="0.2">
      <c r="E95" s="41">
        <f>+E91-E92</f>
        <v>4.5060240963855441E-2</v>
      </c>
      <c r="F95" s="41">
        <f>+F91-F92</f>
        <v>1.6867469879518066E-2</v>
      </c>
      <c r="G95" s="41">
        <f>+G91-G92</f>
        <v>-1.9277108433734952E-2</v>
      </c>
      <c r="H95" s="41">
        <f>+H91-H92</f>
        <v>-4.542168674698796E-2</v>
      </c>
      <c r="I95" s="41">
        <f>+I91-I92</f>
        <v>2.7710843373494054E-3</v>
      </c>
    </row>
    <row r="97" spans="1:10" ht="15.75" x14ac:dyDescent="0.25">
      <c r="A97" s="98" t="s">
        <v>82</v>
      </c>
      <c r="B97" s="73"/>
      <c r="C97" s="73"/>
      <c r="D97" s="73"/>
      <c r="E97" s="99" t="s">
        <v>83</v>
      </c>
      <c r="F97" s="99" t="s">
        <v>84</v>
      </c>
      <c r="G97" s="99" t="s">
        <v>85</v>
      </c>
      <c r="H97" s="99" t="s">
        <v>86</v>
      </c>
      <c r="I97" s="99" t="s">
        <v>87</v>
      </c>
      <c r="J97" s="99" t="s">
        <v>88</v>
      </c>
    </row>
    <row r="98" spans="1:10" x14ac:dyDescent="0.2">
      <c r="A98" s="99" t="s">
        <v>89</v>
      </c>
      <c r="B98" s="73"/>
      <c r="C98" s="73"/>
      <c r="D98" s="73"/>
      <c r="E98" s="73">
        <f t="shared" ref="E98:I102" si="15">+E39</f>
        <v>22</v>
      </c>
      <c r="F98" s="73">
        <f t="shared" si="15"/>
        <v>18</v>
      </c>
      <c r="G98" s="73">
        <f t="shared" si="15"/>
        <v>15</v>
      </c>
      <c r="H98" s="73">
        <f t="shared" si="15"/>
        <v>12</v>
      </c>
      <c r="I98" s="73">
        <f t="shared" si="15"/>
        <v>16</v>
      </c>
      <c r="J98" s="99">
        <f>SUM(E98:I98)</f>
        <v>83</v>
      </c>
    </row>
    <row r="99" spans="1:10" x14ac:dyDescent="0.2">
      <c r="A99" s="99" t="s">
        <v>90</v>
      </c>
      <c r="B99" s="73"/>
      <c r="C99" s="73"/>
      <c r="D99" s="73"/>
      <c r="E99" s="73">
        <f t="shared" si="15"/>
        <v>0</v>
      </c>
      <c r="F99" s="73">
        <f t="shared" si="15"/>
        <v>0</v>
      </c>
      <c r="G99" s="73">
        <f t="shared" si="15"/>
        <v>0</v>
      </c>
      <c r="H99" s="73">
        <f t="shared" si="15"/>
        <v>0</v>
      </c>
      <c r="I99" s="73">
        <f t="shared" si="15"/>
        <v>0</v>
      </c>
      <c r="J99" s="99">
        <f>SUM(E99:I99)</f>
        <v>0</v>
      </c>
    </row>
    <row r="100" spans="1:10" x14ac:dyDescent="0.2">
      <c r="A100" s="99" t="s">
        <v>91</v>
      </c>
      <c r="B100" s="73"/>
      <c r="C100" s="73"/>
      <c r="D100" s="73"/>
      <c r="E100" s="73">
        <f t="shared" si="15"/>
        <v>0</v>
      </c>
      <c r="F100" s="73">
        <f t="shared" si="15"/>
        <v>0</v>
      </c>
      <c r="G100" s="73">
        <f t="shared" si="15"/>
        <v>0</v>
      </c>
      <c r="H100" s="73">
        <f t="shared" si="15"/>
        <v>0</v>
      </c>
      <c r="I100" s="73">
        <f t="shared" si="15"/>
        <v>0</v>
      </c>
      <c r="J100" s="99">
        <f>SUM(E100:I100)</f>
        <v>0</v>
      </c>
    </row>
    <row r="101" spans="1:10" x14ac:dyDescent="0.2">
      <c r="A101" s="99" t="s">
        <v>92</v>
      </c>
      <c r="B101" s="73"/>
      <c r="C101" s="73"/>
      <c r="D101" s="73"/>
      <c r="E101" s="73">
        <f t="shared" si="15"/>
        <v>0</v>
      </c>
      <c r="F101" s="73">
        <f t="shared" si="15"/>
        <v>0</v>
      </c>
      <c r="G101" s="73">
        <f t="shared" si="15"/>
        <v>0</v>
      </c>
      <c r="H101" s="73">
        <f t="shared" si="15"/>
        <v>0</v>
      </c>
      <c r="I101" s="73">
        <f t="shared" si="15"/>
        <v>0</v>
      </c>
      <c r="J101" s="99">
        <f>SUM(E101:I101)</f>
        <v>0</v>
      </c>
    </row>
    <row r="102" spans="1:10" x14ac:dyDescent="0.2">
      <c r="A102" s="99" t="s">
        <v>93</v>
      </c>
      <c r="B102" s="73"/>
      <c r="C102" s="73"/>
      <c r="D102" s="73"/>
      <c r="E102" s="73">
        <f t="shared" si="15"/>
        <v>0</v>
      </c>
      <c r="F102" s="73">
        <f t="shared" si="15"/>
        <v>0</v>
      </c>
      <c r="G102" s="73">
        <f t="shared" si="15"/>
        <v>0</v>
      </c>
      <c r="H102" s="73">
        <f t="shared" si="15"/>
        <v>0</v>
      </c>
      <c r="I102" s="73">
        <f t="shared" si="15"/>
        <v>0</v>
      </c>
      <c r="J102" s="99">
        <f>SUM(E102:I102)</f>
        <v>0</v>
      </c>
    </row>
    <row r="103" spans="1:10" x14ac:dyDescent="0.2">
      <c r="A103" s="100" t="s">
        <v>94</v>
      </c>
      <c r="B103" s="100"/>
      <c r="C103" s="100"/>
      <c r="D103" s="100"/>
      <c r="E103" s="100">
        <f t="shared" ref="E103:J103" si="16">SUM(E98:E102)</f>
        <v>22</v>
      </c>
      <c r="F103" s="100">
        <f t="shared" si="16"/>
        <v>18</v>
      </c>
      <c r="G103" s="100">
        <f t="shared" si="16"/>
        <v>15</v>
      </c>
      <c r="H103" s="100">
        <f t="shared" si="16"/>
        <v>12</v>
      </c>
      <c r="I103" s="100">
        <f t="shared" si="16"/>
        <v>16</v>
      </c>
      <c r="J103" s="100">
        <f t="shared" si="16"/>
        <v>83</v>
      </c>
    </row>
    <row r="104" spans="1:10" x14ac:dyDescent="0.2">
      <c r="A104" s="101" t="s">
        <v>95</v>
      </c>
      <c r="B104" s="101"/>
      <c r="C104" s="101"/>
      <c r="D104" s="101"/>
      <c r="E104" s="102">
        <f>+E103/$J$103</f>
        <v>0.26506024096385544</v>
      </c>
      <c r="F104" s="102">
        <f>+F103/$J$103</f>
        <v>0.21686746987951808</v>
      </c>
      <c r="G104" s="102">
        <f>+G103/$J$103</f>
        <v>0.18072289156626506</v>
      </c>
      <c r="H104" s="102">
        <f>+H103/$J$103</f>
        <v>0.14457831325301204</v>
      </c>
      <c r="I104" s="102">
        <f>+I103/$J$103</f>
        <v>0.19277108433734941</v>
      </c>
      <c r="J104" s="73"/>
    </row>
    <row r="105" spans="1:10" x14ac:dyDescent="0.2">
      <c r="A105" s="103" t="s">
        <v>96</v>
      </c>
      <c r="B105" s="103"/>
      <c r="C105" s="103"/>
      <c r="D105" s="103"/>
      <c r="E105" s="104">
        <f>+D32</f>
        <v>0.22</v>
      </c>
      <c r="F105" s="104">
        <f>+D33</f>
        <v>0.2</v>
      </c>
      <c r="G105" s="104">
        <f>+D34</f>
        <v>0.2</v>
      </c>
      <c r="H105" s="104">
        <f>+D35</f>
        <v>0.19</v>
      </c>
      <c r="I105" s="104">
        <f>+D36</f>
        <v>0.19</v>
      </c>
      <c r="J105" s="73"/>
    </row>
    <row r="106" spans="1:10" x14ac:dyDescent="0.2">
      <c r="A106" s="99" t="s">
        <v>97</v>
      </c>
      <c r="B106" s="73"/>
      <c r="C106" s="73"/>
      <c r="D106" s="73"/>
      <c r="E106" s="105">
        <f>+E105*$J$103</f>
        <v>18.260000000000002</v>
      </c>
      <c r="F106" s="105">
        <f>+$J$103*F105</f>
        <v>16.600000000000001</v>
      </c>
      <c r="G106" s="105">
        <f>+$J$103*G105</f>
        <v>16.600000000000001</v>
      </c>
      <c r="H106" s="105">
        <f>+$J$103*H105</f>
        <v>15.77</v>
      </c>
      <c r="I106" s="105">
        <f>+$J$103*I105</f>
        <v>15.77</v>
      </c>
      <c r="J106" s="105">
        <f>SUM(E106:I106)</f>
        <v>83</v>
      </c>
    </row>
    <row r="107" spans="1:10" x14ac:dyDescent="0.2">
      <c r="A107" s="99" t="s">
        <v>98</v>
      </c>
      <c r="B107" s="73"/>
      <c r="C107" s="73"/>
      <c r="D107" s="73"/>
      <c r="E107" s="106">
        <f>+E106-E103</f>
        <v>-3.7399999999999984</v>
      </c>
      <c r="F107" s="106">
        <f>+F106-F103</f>
        <v>-1.3999999999999986</v>
      </c>
      <c r="G107" s="106">
        <f>+G106-G103</f>
        <v>1.6000000000000014</v>
      </c>
      <c r="H107" s="106">
        <f>+H106-H103</f>
        <v>3.7699999999999996</v>
      </c>
      <c r="I107" s="106">
        <f>+I106-I103</f>
        <v>-0.23000000000000043</v>
      </c>
      <c r="J107" s="73"/>
    </row>
  </sheetData>
  <sheetProtection selectLockedCells="1" selectUnlockedCells="1"/>
  <mergeCells count="6">
    <mergeCell ref="A1:A2"/>
    <mergeCell ref="D1:D2"/>
    <mergeCell ref="E1:E2"/>
    <mergeCell ref="A58:A59"/>
    <mergeCell ref="D58:D59"/>
    <mergeCell ref="E58:E59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2021_felte_dyr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Kåre Torsvik</dc:creator>
  <cp:lastModifiedBy>Kåre Torsvik</cp:lastModifiedBy>
  <dcterms:created xsi:type="dcterms:W3CDTF">2022-01-08T09:40:13Z</dcterms:created>
  <dcterms:modified xsi:type="dcterms:W3CDTF">2022-01-08T09:41:28Z</dcterms:modified>
</cp:coreProperties>
</file>