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6\"/>
    </mc:Choice>
  </mc:AlternateContent>
  <bookViews>
    <workbookView xWindow="0" yWindow="0" windowWidth="28800" windowHeight="11610"/>
  </bookViews>
  <sheets>
    <sheet name="2016_felte_dy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E95" i="1"/>
  <c r="I94" i="1"/>
  <c r="H94" i="1"/>
  <c r="H95" i="1" s="1"/>
  <c r="G94" i="1"/>
  <c r="G95" i="1" s="1"/>
  <c r="F94" i="1"/>
  <c r="F95" i="1" s="1"/>
  <c r="E94" i="1"/>
  <c r="I93" i="1"/>
  <c r="H93" i="1"/>
  <c r="G93" i="1"/>
  <c r="F93" i="1"/>
  <c r="E93" i="1"/>
  <c r="C88" i="1"/>
  <c r="I87" i="1"/>
  <c r="H87" i="1"/>
  <c r="G87" i="1"/>
  <c r="F87" i="1"/>
  <c r="E87" i="1"/>
  <c r="J87" i="1" s="1"/>
  <c r="K87" i="1" s="1"/>
  <c r="D87" i="1"/>
  <c r="I86" i="1"/>
  <c r="H86" i="1"/>
  <c r="G86" i="1"/>
  <c r="F86" i="1"/>
  <c r="E86" i="1"/>
  <c r="J86" i="1" s="1"/>
  <c r="K86" i="1" s="1"/>
  <c r="D86" i="1"/>
  <c r="I85" i="1"/>
  <c r="H85" i="1"/>
  <c r="G85" i="1"/>
  <c r="F85" i="1"/>
  <c r="E85" i="1"/>
  <c r="J85" i="1" s="1"/>
  <c r="K85" i="1" s="1"/>
  <c r="B85" i="1"/>
  <c r="I84" i="1"/>
  <c r="H84" i="1"/>
  <c r="G84" i="1"/>
  <c r="F84" i="1"/>
  <c r="J84" i="1" s="1"/>
  <c r="K84" i="1" s="1"/>
  <c r="E84" i="1"/>
  <c r="D84" i="1"/>
  <c r="B84" i="1"/>
  <c r="I83" i="1"/>
  <c r="H83" i="1"/>
  <c r="G83" i="1"/>
  <c r="F83" i="1"/>
  <c r="E83" i="1"/>
  <c r="J83" i="1" s="1"/>
  <c r="K83" i="1" s="1"/>
  <c r="I82" i="1"/>
  <c r="H82" i="1"/>
  <c r="G82" i="1"/>
  <c r="F82" i="1"/>
  <c r="E82" i="1"/>
  <c r="J82" i="1" s="1"/>
  <c r="K82" i="1" s="1"/>
  <c r="B82" i="1"/>
  <c r="J81" i="1"/>
  <c r="K81" i="1" s="1"/>
  <c r="I81" i="1"/>
  <c r="H81" i="1"/>
  <c r="G81" i="1"/>
  <c r="F81" i="1"/>
  <c r="E81" i="1"/>
  <c r="J80" i="1"/>
  <c r="K80" i="1" s="1"/>
  <c r="I80" i="1"/>
  <c r="H80" i="1"/>
  <c r="G80" i="1"/>
  <c r="F80" i="1"/>
  <c r="E80" i="1"/>
  <c r="B80" i="1"/>
  <c r="I79" i="1"/>
  <c r="H79" i="1"/>
  <c r="G79" i="1"/>
  <c r="J79" i="1" s="1"/>
  <c r="K79" i="1" s="1"/>
  <c r="F79" i="1"/>
  <c r="E79" i="1"/>
  <c r="D79" i="1"/>
  <c r="I78" i="1"/>
  <c r="H78" i="1"/>
  <c r="G78" i="1"/>
  <c r="J78" i="1" s="1"/>
  <c r="K78" i="1" s="1"/>
  <c r="F78" i="1"/>
  <c r="E78" i="1"/>
  <c r="D78" i="1"/>
  <c r="I77" i="1"/>
  <c r="H77" i="1"/>
  <c r="G77" i="1"/>
  <c r="J77" i="1" s="1"/>
  <c r="K77" i="1" s="1"/>
  <c r="F77" i="1"/>
  <c r="E77" i="1"/>
  <c r="D77" i="1"/>
  <c r="H76" i="1"/>
  <c r="G76" i="1"/>
  <c r="F76" i="1"/>
  <c r="E76" i="1"/>
  <c r="I75" i="1"/>
  <c r="H75" i="1"/>
  <c r="G75" i="1"/>
  <c r="J75" i="1" s="1"/>
  <c r="K75" i="1" s="1"/>
  <c r="F75" i="1"/>
  <c r="E75" i="1"/>
  <c r="D75" i="1"/>
  <c r="I74" i="1"/>
  <c r="H74" i="1"/>
  <c r="G74" i="1"/>
  <c r="J74" i="1" s="1"/>
  <c r="K74" i="1" s="1"/>
  <c r="F74" i="1"/>
  <c r="E74" i="1"/>
  <c r="I73" i="1"/>
  <c r="H73" i="1"/>
  <c r="G73" i="1"/>
  <c r="F73" i="1"/>
  <c r="B73" i="1"/>
  <c r="I72" i="1"/>
  <c r="H72" i="1"/>
  <c r="J72" i="1" s="1"/>
  <c r="K72" i="1" s="1"/>
  <c r="G72" i="1"/>
  <c r="F72" i="1"/>
  <c r="E72" i="1"/>
  <c r="I71" i="1"/>
  <c r="H71" i="1"/>
  <c r="J71" i="1" s="1"/>
  <c r="K71" i="1" s="1"/>
  <c r="G71" i="1"/>
  <c r="F71" i="1"/>
  <c r="E71" i="1"/>
  <c r="B71" i="1"/>
  <c r="I70" i="1"/>
  <c r="H70" i="1"/>
  <c r="G70" i="1"/>
  <c r="F70" i="1"/>
  <c r="E70" i="1"/>
  <c r="J70" i="1" s="1"/>
  <c r="K70" i="1" s="1"/>
  <c r="I69" i="1"/>
  <c r="H69" i="1"/>
  <c r="G69" i="1"/>
  <c r="F69" i="1"/>
  <c r="E69" i="1"/>
  <c r="J69" i="1" s="1"/>
  <c r="K69" i="1" s="1"/>
  <c r="B69" i="1"/>
  <c r="I68" i="1"/>
  <c r="H68" i="1"/>
  <c r="G68" i="1"/>
  <c r="F68" i="1"/>
  <c r="J68" i="1" s="1"/>
  <c r="K68" i="1" s="1"/>
  <c r="E68" i="1"/>
  <c r="B68" i="1"/>
  <c r="I67" i="1"/>
  <c r="H67" i="1"/>
  <c r="G67" i="1"/>
  <c r="F67" i="1"/>
  <c r="E67" i="1"/>
  <c r="J67" i="1" s="1"/>
  <c r="K67" i="1" s="1"/>
  <c r="D67" i="1"/>
  <c r="B67" i="1"/>
  <c r="B88" i="1" s="1"/>
  <c r="I66" i="1"/>
  <c r="H66" i="1"/>
  <c r="G66" i="1"/>
  <c r="F66" i="1"/>
  <c r="E66" i="1"/>
  <c r="J66" i="1" s="1"/>
  <c r="K66" i="1" s="1"/>
  <c r="D66" i="1"/>
  <c r="I65" i="1"/>
  <c r="H65" i="1"/>
  <c r="G65" i="1"/>
  <c r="F65" i="1"/>
  <c r="I64" i="1"/>
  <c r="H64" i="1"/>
  <c r="G64" i="1"/>
  <c r="F64" i="1"/>
  <c r="E64" i="1"/>
  <c r="J64" i="1" s="1"/>
  <c r="K64" i="1" s="1"/>
  <c r="I63" i="1"/>
  <c r="H63" i="1"/>
  <c r="G63" i="1"/>
  <c r="F63" i="1"/>
  <c r="E63" i="1"/>
  <c r="J63" i="1" s="1"/>
  <c r="K63" i="1" s="1"/>
  <c r="D63" i="1"/>
  <c r="G62" i="1"/>
  <c r="G88" i="1" s="1"/>
  <c r="L60" i="1"/>
  <c r="J45" i="1"/>
  <c r="J44" i="1"/>
  <c r="J43" i="1"/>
  <c r="J42" i="1"/>
  <c r="I40" i="1"/>
  <c r="H40" i="1"/>
  <c r="G40" i="1"/>
  <c r="F40" i="1"/>
  <c r="E40" i="1"/>
  <c r="G38" i="1"/>
  <c r="F38" i="1"/>
  <c r="G37" i="1"/>
  <c r="F37" i="1"/>
  <c r="G36" i="1"/>
  <c r="F36" i="1"/>
  <c r="F35" i="1"/>
  <c r="G35" i="1" s="1"/>
  <c r="G34" i="1"/>
  <c r="F34" i="1"/>
  <c r="F39" i="1" s="1"/>
  <c r="I30" i="1"/>
  <c r="H30" i="1"/>
  <c r="G30" i="1"/>
  <c r="F30" i="1"/>
  <c r="E30" i="1"/>
  <c r="D30" i="1" s="1"/>
  <c r="G29" i="1"/>
  <c r="G41" i="1" s="1"/>
  <c r="C29" i="1"/>
  <c r="K28" i="1"/>
  <c r="J28" i="1"/>
  <c r="D28" i="1"/>
  <c r="J27" i="1"/>
  <c r="Q27" i="1" s="1"/>
  <c r="J26" i="1"/>
  <c r="D26" i="1"/>
  <c r="D85" i="1" s="1"/>
  <c r="K25" i="1"/>
  <c r="L25" i="1" s="1"/>
  <c r="J25" i="1"/>
  <c r="Q25" i="1" s="1"/>
  <c r="B25" i="1"/>
  <c r="Q24" i="1"/>
  <c r="L24" i="1"/>
  <c r="K24" i="1"/>
  <c r="J24" i="1"/>
  <c r="D24" i="1"/>
  <c r="D83" i="1" s="1"/>
  <c r="J23" i="1"/>
  <c r="K23" i="1" s="1"/>
  <c r="D23" i="1"/>
  <c r="D82" i="1" s="1"/>
  <c r="B23" i="1"/>
  <c r="K22" i="1"/>
  <c r="L22" i="1" s="1"/>
  <c r="J22" i="1"/>
  <c r="Q22" i="1" s="1"/>
  <c r="D22" i="1"/>
  <c r="D81" i="1" s="1"/>
  <c r="L21" i="1"/>
  <c r="K21" i="1"/>
  <c r="J21" i="1"/>
  <c r="D21" i="1"/>
  <c r="D80" i="1" s="1"/>
  <c r="B21" i="1"/>
  <c r="Q21" i="1" s="1"/>
  <c r="J20" i="1"/>
  <c r="Q20" i="1" s="1"/>
  <c r="J19" i="1"/>
  <c r="Q19" i="1" s="1"/>
  <c r="J18" i="1"/>
  <c r="Q18" i="1" s="1"/>
  <c r="J17" i="1"/>
  <c r="I17" i="1"/>
  <c r="I76" i="1" s="1"/>
  <c r="D17" i="1"/>
  <c r="D76" i="1" s="1"/>
  <c r="Q16" i="1"/>
  <c r="L16" i="1"/>
  <c r="K16" i="1"/>
  <c r="J16" i="1"/>
  <c r="J15" i="1"/>
  <c r="D15" i="1"/>
  <c r="D74" i="1" s="1"/>
  <c r="E14" i="1"/>
  <c r="E73" i="1" s="1"/>
  <c r="J73" i="1" s="1"/>
  <c r="K73" i="1" s="1"/>
  <c r="D14" i="1"/>
  <c r="D73" i="1" s="1"/>
  <c r="Q13" i="1"/>
  <c r="K13" i="1"/>
  <c r="L13" i="1" s="1"/>
  <c r="J13" i="1"/>
  <c r="D13" i="1"/>
  <c r="D72" i="1" s="1"/>
  <c r="J12" i="1"/>
  <c r="D12" i="1"/>
  <c r="D71" i="1" s="1"/>
  <c r="B12" i="1"/>
  <c r="J11" i="1"/>
  <c r="D11" i="1"/>
  <c r="D70" i="1" s="1"/>
  <c r="Q10" i="1"/>
  <c r="K10" i="1"/>
  <c r="L10" i="1" s="1"/>
  <c r="J10" i="1"/>
  <c r="D10" i="1"/>
  <c r="D69" i="1" s="1"/>
  <c r="B10" i="1"/>
  <c r="K9" i="1"/>
  <c r="Q9" i="1" s="1"/>
  <c r="J9" i="1"/>
  <c r="D9" i="1"/>
  <c r="D68" i="1" s="1"/>
  <c r="B9" i="1"/>
  <c r="K8" i="1"/>
  <c r="L8" i="1" s="1"/>
  <c r="J8" i="1"/>
  <c r="Q8" i="1" s="1"/>
  <c r="B8" i="1"/>
  <c r="B29" i="1" s="1"/>
  <c r="Q7" i="1"/>
  <c r="L7" i="1"/>
  <c r="K7" i="1"/>
  <c r="J7" i="1"/>
  <c r="J6" i="1"/>
  <c r="E6" i="1"/>
  <c r="E65" i="1" s="1"/>
  <c r="J65" i="1" s="1"/>
  <c r="K65" i="1" s="1"/>
  <c r="D6" i="1"/>
  <c r="D65" i="1" s="1"/>
  <c r="J5" i="1"/>
  <c r="D5" i="1"/>
  <c r="D64" i="1" s="1"/>
  <c r="Q4" i="1"/>
  <c r="K4" i="1"/>
  <c r="L4" i="1" s="1"/>
  <c r="J4" i="1"/>
  <c r="I3" i="1"/>
  <c r="I62" i="1" s="1"/>
  <c r="H3" i="1"/>
  <c r="H62" i="1" s="1"/>
  <c r="H88" i="1" s="1"/>
  <c r="F3" i="1"/>
  <c r="F29" i="1" s="1"/>
  <c r="F41" i="1" s="1"/>
  <c r="E3" i="1"/>
  <c r="E29" i="1" s="1"/>
  <c r="D3" i="1"/>
  <c r="D62" i="1" s="1"/>
  <c r="I88" i="1" l="1"/>
  <c r="G39" i="1"/>
  <c r="Q23" i="1"/>
  <c r="L23" i="1"/>
  <c r="G46" i="1"/>
  <c r="G89" i="1"/>
  <c r="G90" i="1"/>
  <c r="D88" i="1"/>
  <c r="E41" i="1"/>
  <c r="L33" i="1"/>
  <c r="K33" i="1"/>
  <c r="F46" i="1"/>
  <c r="F89" i="1"/>
  <c r="J76" i="1"/>
  <c r="K76" i="1" s="1"/>
  <c r="K18" i="1"/>
  <c r="L18" i="1" s="1"/>
  <c r="K20" i="1"/>
  <c r="L20" i="1" s="1"/>
  <c r="K26" i="1"/>
  <c r="L26" i="1" s="1"/>
  <c r="H29" i="1"/>
  <c r="K32" i="1" s="1"/>
  <c r="E62" i="1"/>
  <c r="I29" i="1"/>
  <c r="I41" i="1" s="1"/>
  <c r="F62" i="1"/>
  <c r="F88" i="1" s="1"/>
  <c r="F90" i="1" s="1"/>
  <c r="J3" i="1"/>
  <c r="K6" i="1"/>
  <c r="L6" i="1" s="1"/>
  <c r="L9" i="1"/>
  <c r="K12" i="1"/>
  <c r="L12" i="1" s="1"/>
  <c r="K15" i="1"/>
  <c r="L15" i="1" s="1"/>
  <c r="D32" i="1"/>
  <c r="K5" i="1"/>
  <c r="L5" i="1" s="1"/>
  <c r="K11" i="1"/>
  <c r="L11" i="1" s="1"/>
  <c r="J14" i="1"/>
  <c r="K17" i="1"/>
  <c r="L17" i="1" s="1"/>
  <c r="K19" i="1"/>
  <c r="L19" i="1" s="1"/>
  <c r="K27" i="1"/>
  <c r="L27" i="1" s="1"/>
  <c r="D29" i="1"/>
  <c r="D31" i="1" s="1"/>
  <c r="K34" i="1" l="1"/>
  <c r="K14" i="1"/>
  <c r="L14" i="1" s="1"/>
  <c r="I90" i="1"/>
  <c r="I89" i="1"/>
  <c r="I46" i="1"/>
  <c r="J32" i="1"/>
  <c r="J62" i="1"/>
  <c r="E88" i="1"/>
  <c r="E90" i="1" s="1"/>
  <c r="E46" i="1"/>
  <c r="E89" i="1"/>
  <c r="K3" i="1"/>
  <c r="J29" i="1"/>
  <c r="Q12" i="1"/>
  <c r="Q26" i="1"/>
  <c r="Q11" i="1"/>
  <c r="H41" i="1"/>
  <c r="L32" i="1"/>
  <c r="Q15" i="1"/>
  <c r="Q5" i="1"/>
  <c r="Q17" i="1"/>
  <c r="G31" i="1"/>
  <c r="G91" i="1" s="1"/>
  <c r="G92" i="1" s="1"/>
  <c r="D91" i="1"/>
  <c r="F31" i="1"/>
  <c r="F91" i="1" s="1"/>
  <c r="F92" i="1" s="1"/>
  <c r="E31" i="1"/>
  <c r="E91" i="1" s="1"/>
  <c r="I31" i="1"/>
  <c r="I91" i="1" s="1"/>
  <c r="I92" i="1" s="1"/>
  <c r="H31" i="1"/>
  <c r="H91" i="1" s="1"/>
  <c r="J33" i="1"/>
  <c r="Q6" i="1"/>
  <c r="D90" i="1" l="1"/>
  <c r="Q14" i="1"/>
  <c r="E92" i="1"/>
  <c r="H89" i="1"/>
  <c r="H90" i="1" s="1"/>
  <c r="H46" i="1"/>
  <c r="J41" i="1"/>
  <c r="J46" i="1" s="1"/>
  <c r="I47" i="1" s="1"/>
  <c r="I49" i="1" s="1"/>
  <c r="D89" i="1"/>
  <c r="H92" i="1"/>
  <c r="L3" i="1"/>
  <c r="K29" i="1"/>
  <c r="M32" i="1" s="1"/>
  <c r="J34" i="1"/>
  <c r="K62" i="1"/>
  <c r="K88" i="1" s="1"/>
  <c r="J88" i="1"/>
  <c r="L34" i="1"/>
  <c r="Q3" i="1"/>
  <c r="G47" i="1" l="1"/>
  <c r="G49" i="1" s="1"/>
  <c r="F48" i="1"/>
  <c r="F47" i="1"/>
  <c r="F49" i="1" s="1"/>
  <c r="L29" i="1"/>
  <c r="M33" i="1"/>
  <c r="M34" i="1" s="1"/>
  <c r="N32" i="1"/>
  <c r="N34" i="1" s="1"/>
  <c r="N33" i="1"/>
  <c r="Q29" i="1"/>
  <c r="E47" i="1"/>
  <c r="E49" i="1" s="1"/>
  <c r="H47" i="1"/>
  <c r="H49" i="1" s="1"/>
</calcChain>
</file>

<file path=xl/comments1.xml><?xml version="1.0" encoding="utf-8"?>
<comments xmlns="http://schemas.openxmlformats.org/spreadsheetml/2006/main">
  <authors>
    <author>Kåre Torsvik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Tilleggsløyve kolle+kalv + ungdyr, ho tildelt 15.09.16 + Tilleggsløyver 05.10.16 kalv + bukk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Kalv, hann felt 04.09.16 12 kg (AF) + Kalv, ho felt 06.09.16 24 kg (AF) + Kalv, han felt 08.09.16 25 kg (AF) + kalv, ho felt 26.09.16 23 kg (AF) + kalv, han felt 15.10.16 26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Ungdyr ho, skutt 03.09.16 36 kg (AF) + ungdyr, ho skutt 10.09.16 32 kg (AF) + ungdyr, ho felt 28.09.16 32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Spissbukk felt 01.09.16 48 kg (AF)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Kolle felt 04.09.16 52 kg (AF) + kolle felt 08.09.16 54 kg (AF) + kolle felt 17.09.16 52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Bukk felt 01.09.16 82 kg (AF) + Bukk felt 03.09.16  118 kg (AF) + bukk felt 15.10.16 90 kg (AF) 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Tilleggsløyver 05.10.16 kolle + kalv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Kalv, hann felt 22.09.16 15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ungdyr, ho felt 20.10.16 41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Kolle felt 24.09.16 60 kg (HS)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Tilleggsløyve kolle + kalv tildelt 25.09.16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kalv, han felt 23.10.16 17 kg (KT) + kalv, han felt 27.10.16 26 kg (EB)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2 Ungdyr, ho skutt 04.09.16 38 kg og 41 kg (EB)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Spissbukk felt 18.09.16 53 kg (KOK)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Bukk skutt 7 tagger 02.09.16 65 kg (KOK)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Kalv, ho skutt, 19.12.16 27 kg (BF)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spissbukk skutt 06.09.16
45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Kkolle skutt 11.09.16 58 kg (ØP)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Bukk skutt 01.09.16
7 tagger 78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Kalv, han felt 30.09.16 28 kg (AOS)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kolle felt 05.11.16 63 kg (AOS)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Tilleggsløyve ungdyr, ho 25.09.16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Spissbukk felt 17.09.16 40 kg (AK)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Tilleggsløyve ungdyr, ho tildelt 15.09.16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Ungdyr, ho felt 04.10.16 36 kg (JBB)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Spissbukk skutt 03.09.16 35 kg (JBB)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Tilleggsløvye 05.10.16 spissbukk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Spissbukk felt 14.10.16 44 kg (KOB)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Bukk felt 6 tagger 27.09.16 65 kg (OMB)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Tilleggsløyve 05.10.16 ungdyr, ho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Kalv, ho felt 03.10.16 25 kg (NMV)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Kolle felt 03.10.16 52 kg (NMV)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Bukk skutt 01.09.16 61 kg (NMF)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Tilleggsløyve bukk, tildelt 15.09.16 + tilleggsløyve ungdyr, ho tildelt 15.11.16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ungdyr, ho felt 12.09.16 49 kg (AJF)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Spissbukk felt 04.09.16 46 kg (AJV)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Bukk 12 tagger felt 05.11.16  112 kg (AJV)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Tilleggsløyve spissbukk tildelt 15.09.16 + tilleggsløyve, spissbukk tildelt 25.09.16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Kalv, ho felt 01.09.16 ca 20 kg EV + kalv, ho felt 10.12.2016 20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Ungkolle skutt 18.09.16 47 kg ?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Kolle skutt 05.09.2016 50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Bukk skutt 11 tagger 01.09.16 81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Tilleggsløyve 05.10.16 spissbukk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Ungdyr, ho felt 28.09.2016 50 kg (NME)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Spissbukk felt 11.10.16 53 kg (AIS)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Bukk felt 01.09.16 6 tagger 65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Kolle felt 01.10.16 54 kg (SK)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Tilleggsløyve, bukk tildelt 25.09.16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 xml:space="preserve">Kalv, han felt 12.10.16 22 kg (HF)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Spissbukk skutt 02.09.16 47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kolle felt 22.09.16 49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Bukk felt 05.09.16 9 tagger 79 kg (HF)+ Bukk felt 6 tagger 07.09.16 65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tileggsløyve spissbukk tildelt 15.09.16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kalv, ho skutt 01.09.16 18 kg (SS)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Kolle skutt 01.09.16 52 kg (SS)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Tilleggsløyve kolle + kalv tildelt 15.09.16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Kalv, han felt 25.10.16 24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Spissbukk felt 09.09.16 45 kg HF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Tilleggsløyver 05.10.16 kolle + kalv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Ungkolle felt 09.09.16 50 kg TT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Spissbukk felt 20.09.16 48,5 kg (ØT)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Bukk 6 tagger felt 29.09.16 63 kg (ØT)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Tilleggsløyve, kolle + kalv tildelt 15.10.16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</rPr>
          <t xml:space="preserve">ungdyr, ho felt 07.10.16 43 kg (OV)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Ungdyr, kolle skutt 07.09.16 46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spissbukk felt 10.12.2016 55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Tilleggsløyve, bukk tildelt 15.10.16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Kalv, han felt 09.10.16 28 kg (TL)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Kolle skutt 05.09.16 56 kg (TEK)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 xml:space="preserve">bukk, felt 22.1216 6 tagger 61 kg (TEK)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<sst xmlns="http://schemas.openxmlformats.org/spreadsheetml/2006/main" count="120" uniqueCount="78">
  <si>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</si>
  <si>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</si>
  <si>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</si>
  <si>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</si>
  <si>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</si>
  <si>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</si>
  <si>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</si>
  <si>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</si>
  <si>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</si>
  <si>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</si>
  <si>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</si>
  <si>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</si>
  <si>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</si>
  <si>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</si>
  <si>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</si>
  <si>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</si>
  <si>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</si>
  <si>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</si>
  <si>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</si>
  <si>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</si>
  <si>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</si>
  <si>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</si>
  <si>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</si>
  <si>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</si>
  <si>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</si>
  <si>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</si>
  <si>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</si>
  <si>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</si>
  <si>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</si>
  <si>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</si>
  <si>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</si>
  <si>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</si>
  <si>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</si>
  <si>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</si>
  <si>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</si>
  <si>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</si>
  <si>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</si>
  <si>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</si>
  <si>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</si>
  <si>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</si>
  <si>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</si>
  <si>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</si>
  <si>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</si>
  <si>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</si>
  <si>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</si>
  <si>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</si>
  <si>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</si>
  <si>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</si>
  <si>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</si>
  <si>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</si>
  <si>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</si>
  <si>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</si>
  <si>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</si>
  <si>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</si>
  <si>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</si>
  <si>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</si>
  <si>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</si>
  <si>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</si>
  <si>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</si>
  <si>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</si>
  <si>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</si>
  <si>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</si>
  <si>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</si>
  <si>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</si>
  <si>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</si>
  <si>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</si>
  <si>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</si>
  <si>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Oppdatert:</t>
  </si>
  <si>
    <t>Gjenstående løyver</t>
  </si>
  <si>
    <t>Eide/Spilde</t>
  </si>
  <si>
    <t>Totalt gjenstående løyver:</t>
  </si>
  <si>
    <t>Felte dyr til nå i 2016: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</si>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</sst>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%"/>
    <numFmt numFmtId="165" formatCode="0.0\ %"/>
  </numFmts>
  <fonts count="24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/>
    <xf numFmtId="0" fontId="3" fillId="0" borderId="5" xfId="0" applyFont="1" applyBorder="1"/>
    <xf numFmtId="0" fontId="4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4" borderId="0" xfId="0" applyFill="1"/>
    <xf numFmtId="0" fontId="6" fillId="0" borderId="0" xfId="0" applyFont="1" applyFill="1" applyBorder="1" applyAlignment="1">
      <alignment horizontal="center" vertical="top" wrapText="1"/>
    </xf>
    <xf numFmtId="164" fontId="0" fillId="5" borderId="0" xfId="0" applyNumberFormat="1" applyFill="1"/>
    <xf numFmtId="1" fontId="0" fillId="0" borderId="0" xfId="0" applyNumberFormat="1"/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0" fillId="0" borderId="0" xfId="0" applyNumberFormat="1" applyFill="1"/>
    <xf numFmtId="0" fontId="7" fillId="0" borderId="5" xfId="0" applyFont="1" applyBorder="1" applyAlignment="1">
      <alignment horizontal="center" vertical="top" wrapText="1"/>
    </xf>
    <xf numFmtId="1" fontId="3" fillId="0" borderId="1" xfId="0" applyNumberFormat="1" applyFont="1" applyBorder="1"/>
    <xf numFmtId="1" fontId="3" fillId="0" borderId="5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/>
    <xf numFmtId="0" fontId="2" fillId="3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Border="1"/>
    <xf numFmtId="0" fontId="4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3" borderId="3" xfId="0" applyFill="1" applyBorder="1"/>
    <xf numFmtId="0" fontId="0" fillId="0" borderId="2" xfId="0" applyBorder="1"/>
    <xf numFmtId="0" fontId="8" fillId="6" borderId="0" xfId="0" applyFont="1" applyFill="1" applyBorder="1" applyAlignment="1">
      <alignment vertical="top" wrapText="1"/>
    </xf>
    <xf numFmtId="0" fontId="0" fillId="6" borderId="0" xfId="0" applyFill="1"/>
    <xf numFmtId="1" fontId="0" fillId="6" borderId="0" xfId="0" applyNumberFormat="1" applyFill="1"/>
    <xf numFmtId="0" fontId="0" fillId="0" borderId="0" xfId="0" applyNumberFormat="1"/>
    <xf numFmtId="164" fontId="0" fillId="0" borderId="0" xfId="0" applyNumberFormat="1"/>
    <xf numFmtId="0" fontId="9" fillId="7" borderId="9" xfId="0" applyFont="1" applyFill="1" applyBorder="1"/>
    <xf numFmtId="0" fontId="9" fillId="7" borderId="10" xfId="0" applyFont="1" applyFill="1" applyBorder="1"/>
    <xf numFmtId="0" fontId="0" fillId="0" borderId="10" xfId="0" applyBorder="1"/>
    <xf numFmtId="0" fontId="0" fillId="0" borderId="11" xfId="0" applyBorder="1"/>
    <xf numFmtId="0" fontId="10" fillId="7" borderId="0" xfId="0" applyFont="1" applyFill="1" applyBorder="1"/>
    <xf numFmtId="0" fontId="11" fillId="7" borderId="12" xfId="0" applyFont="1" applyFill="1" applyBorder="1"/>
    <xf numFmtId="0" fontId="11" fillId="7" borderId="0" xfId="0" applyFont="1" applyFill="1" applyBorder="1"/>
    <xf numFmtId="165" fontId="0" fillId="0" borderId="0" xfId="0" applyNumberFormat="1" applyBorder="1"/>
    <xf numFmtId="1" fontId="0" fillId="0" borderId="0" xfId="0" applyNumberFormat="1" applyBorder="1"/>
    <xf numFmtId="0" fontId="11" fillId="7" borderId="13" xfId="0" applyFont="1" applyFill="1" applyBorder="1"/>
    <xf numFmtId="0" fontId="0" fillId="0" borderId="13" xfId="0" applyBorder="1"/>
    <xf numFmtId="0" fontId="12" fillId="0" borderId="0" xfId="0" applyFont="1"/>
    <xf numFmtId="0" fontId="11" fillId="7" borderId="0" xfId="0" applyFont="1" applyFill="1"/>
    <xf numFmtId="0" fontId="11" fillId="7" borderId="14" xfId="0" applyFont="1" applyFill="1" applyBorder="1"/>
    <xf numFmtId="0" fontId="11" fillId="7" borderId="15" xfId="0" applyFont="1" applyFill="1" applyBorder="1"/>
    <xf numFmtId="165" fontId="0" fillId="0" borderId="15" xfId="0" applyNumberFormat="1" applyBorder="1"/>
    <xf numFmtId="0" fontId="14" fillId="7" borderId="15" xfId="0" applyFont="1" applyFill="1" applyBorder="1"/>
    <xf numFmtId="1" fontId="0" fillId="0" borderId="15" xfId="0" applyNumberFormat="1" applyBorder="1"/>
    <xf numFmtId="0" fontId="14" fillId="7" borderId="16" xfId="0" applyFont="1" applyFill="1" applyBorder="1"/>
    <xf numFmtId="0" fontId="15" fillId="7" borderId="0" xfId="0" applyFont="1" applyFill="1" applyBorder="1"/>
    <xf numFmtId="0" fontId="0" fillId="0" borderId="1" xfId="0" applyBorder="1"/>
    <xf numFmtId="0" fontId="16" fillId="0" borderId="1" xfId="0" applyFont="1" applyBorder="1"/>
    <xf numFmtId="165" fontId="0" fillId="0" borderId="1" xfId="0" applyNumberFormat="1" applyBorder="1"/>
    <xf numFmtId="165" fontId="0" fillId="0" borderId="2" xfId="0" applyNumberFormat="1" applyBorder="1"/>
    <xf numFmtId="165" fontId="17" fillId="0" borderId="17" xfId="0" applyNumberFormat="1" applyFont="1" applyBorder="1"/>
    <xf numFmtId="165" fontId="17" fillId="0" borderId="18" xfId="0" applyNumberFormat="1" applyFont="1" applyBorder="1"/>
    <xf numFmtId="165" fontId="17" fillId="0" borderId="8" xfId="0" applyNumberFormat="1" applyFont="1" applyBorder="1"/>
    <xf numFmtId="0" fontId="18" fillId="0" borderId="0" xfId="0" applyFont="1"/>
    <xf numFmtId="0" fontId="1" fillId="2" borderId="0" xfId="0" applyFont="1" applyFill="1" applyBorder="1" applyAlignment="1">
      <alignment horizontal="center" vertical="top" wrapText="1"/>
    </xf>
    <xf numFmtId="14" fontId="17" fillId="0" borderId="0" xfId="0" applyNumberFormat="1" applyFont="1"/>
    <xf numFmtId="38" fontId="19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0" fillId="3" borderId="6" xfId="0" applyFill="1" applyBorder="1"/>
    <xf numFmtId="0" fontId="20" fillId="0" borderId="1" xfId="0" applyFont="1" applyBorder="1" applyAlignment="1">
      <alignment horizontal="center"/>
    </xf>
    <xf numFmtId="0" fontId="2" fillId="0" borderId="0" xfId="0" applyFont="1" applyFill="1" applyBorder="1"/>
    <xf numFmtId="1" fontId="0" fillId="8" borderId="0" xfId="0" applyNumberFormat="1" applyFill="1"/>
    <xf numFmtId="0" fontId="2" fillId="9" borderId="0" xfId="0" applyFont="1" applyFill="1" applyBorder="1"/>
    <xf numFmtId="0" fontId="0" fillId="9" borderId="0" xfId="0" applyFill="1"/>
    <xf numFmtId="165" fontId="0" fillId="9" borderId="0" xfId="0" applyNumberFormat="1" applyFill="1"/>
    <xf numFmtId="0" fontId="4" fillId="0" borderId="0" xfId="0" applyFont="1" applyFill="1" applyBorder="1"/>
    <xf numFmtId="0" fontId="21" fillId="0" borderId="0" xfId="0" applyFont="1"/>
    <xf numFmtId="10" fontId="2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16/fordeling%20av%20dyr%202016-2020%20versjo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6_felte_dyr"/>
      <sheetName val="2011_felte_dyr"/>
      <sheetName val="2012 felte_dyr"/>
      <sheetName val="2013 felte_dyr"/>
      <sheetName val="2014 felte_dyr"/>
      <sheetName val="2015 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akturagrunnlag"/>
      <sheetName val="2011arb"/>
      <sheetName val="Jaktfeltnumme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4</v>
          </cell>
          <cell r="F3">
            <v>3</v>
          </cell>
          <cell r="G3">
            <v>2</v>
          </cell>
          <cell r="H3">
            <v>3</v>
          </cell>
          <cell r="I3">
            <v>3</v>
          </cell>
          <cell r="J3">
            <v>15</v>
          </cell>
        </row>
        <row r="4">
          <cell r="G4">
            <v>1</v>
          </cell>
          <cell r="J4">
            <v>1</v>
          </cell>
        </row>
        <row r="5">
          <cell r="E5">
            <v>2</v>
          </cell>
          <cell r="H5">
            <v>2</v>
          </cell>
          <cell r="J5">
            <v>4</v>
          </cell>
        </row>
        <row r="6">
          <cell r="E6">
            <v>2</v>
          </cell>
          <cell r="G6">
            <v>1</v>
          </cell>
          <cell r="H6">
            <v>2</v>
          </cell>
          <cell r="I6">
            <v>1</v>
          </cell>
          <cell r="J6">
            <v>6</v>
          </cell>
        </row>
        <row r="7">
          <cell r="E7">
            <v>1</v>
          </cell>
          <cell r="F7">
            <v>1</v>
          </cell>
          <cell r="H7">
            <v>1</v>
          </cell>
          <cell r="I7">
            <v>1</v>
          </cell>
          <cell r="J7">
            <v>4</v>
          </cell>
        </row>
        <row r="8">
          <cell r="E8">
            <v>1</v>
          </cell>
          <cell r="H8">
            <v>1</v>
          </cell>
          <cell r="J8">
            <v>2</v>
          </cell>
        </row>
        <row r="9">
          <cell r="F9">
            <v>1</v>
          </cell>
          <cell r="G9">
            <v>1</v>
          </cell>
          <cell r="J9">
            <v>2</v>
          </cell>
        </row>
        <row r="10">
          <cell r="F10">
            <v>1</v>
          </cell>
          <cell r="G10">
            <v>1</v>
          </cell>
          <cell r="J10">
            <v>2</v>
          </cell>
        </row>
        <row r="11">
          <cell r="G11">
            <v>1</v>
          </cell>
          <cell r="I11">
            <v>1</v>
          </cell>
          <cell r="J11">
            <v>2</v>
          </cell>
        </row>
        <row r="12">
          <cell r="E12">
            <v>1</v>
          </cell>
          <cell r="F12">
            <v>1</v>
          </cell>
          <cell r="H12">
            <v>1</v>
          </cell>
          <cell r="I12">
            <v>1</v>
          </cell>
          <cell r="J12">
            <v>4</v>
          </cell>
        </row>
        <row r="13">
          <cell r="F13">
            <v>2</v>
          </cell>
          <cell r="G13">
            <v>1</v>
          </cell>
          <cell r="I13">
            <v>1</v>
          </cell>
          <cell r="J13">
            <v>4</v>
          </cell>
        </row>
        <row r="14">
          <cell r="E14">
            <v>1</v>
          </cell>
          <cell r="G14">
            <v>2</v>
          </cell>
          <cell r="H14">
            <v>1</v>
          </cell>
          <cell r="I14">
            <v>1</v>
          </cell>
          <cell r="J14">
            <v>5</v>
          </cell>
        </row>
        <row r="15">
          <cell r="F15">
            <v>1</v>
          </cell>
          <cell r="G15">
            <v>1</v>
          </cell>
          <cell r="I15">
            <v>1</v>
          </cell>
          <cell r="J15">
            <v>3</v>
          </cell>
        </row>
        <row r="16">
          <cell r="E16">
            <v>1</v>
          </cell>
          <cell r="H16">
            <v>1</v>
          </cell>
          <cell r="J16">
            <v>2</v>
          </cell>
        </row>
        <row r="17">
          <cell r="E17">
            <v>1</v>
          </cell>
          <cell r="G17">
            <v>1</v>
          </cell>
          <cell r="H17">
            <v>1</v>
          </cell>
          <cell r="I17">
            <v>2</v>
          </cell>
          <cell r="J17">
            <v>5</v>
          </cell>
        </row>
        <row r="18">
          <cell r="E18">
            <v>1</v>
          </cell>
          <cell r="G18">
            <v>1</v>
          </cell>
          <cell r="H18">
            <v>1</v>
          </cell>
          <cell r="I18">
            <v>1</v>
          </cell>
          <cell r="J18">
            <v>4</v>
          </cell>
        </row>
        <row r="19">
          <cell r="E19">
            <v>1</v>
          </cell>
          <cell r="H19">
            <v>1</v>
          </cell>
          <cell r="J19">
            <v>2</v>
          </cell>
        </row>
        <row r="20">
          <cell r="F20">
            <v>1</v>
          </cell>
          <cell r="J20">
            <v>1</v>
          </cell>
        </row>
        <row r="21">
          <cell r="E21">
            <v>1</v>
          </cell>
          <cell r="G21">
            <v>1</v>
          </cell>
          <cell r="H21">
            <v>1</v>
          </cell>
          <cell r="J21">
            <v>3</v>
          </cell>
        </row>
        <row r="22">
          <cell r="E22">
            <v>1</v>
          </cell>
          <cell r="G22">
            <v>1</v>
          </cell>
          <cell r="H22">
            <v>1</v>
          </cell>
          <cell r="J22">
            <v>3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5</v>
          </cell>
        </row>
        <row r="24">
          <cell r="E24">
            <v>1</v>
          </cell>
          <cell r="F24">
            <v>1</v>
          </cell>
          <cell r="H24">
            <v>1</v>
          </cell>
          <cell r="J24">
            <v>3</v>
          </cell>
        </row>
        <row r="25">
          <cell r="F25">
            <v>1</v>
          </cell>
          <cell r="G25">
            <v>1</v>
          </cell>
          <cell r="J25">
            <v>2</v>
          </cell>
        </row>
        <row r="26">
          <cell r="E26">
            <v>1</v>
          </cell>
          <cell r="H26">
            <v>1</v>
          </cell>
          <cell r="I26">
            <v>1</v>
          </cell>
          <cell r="J26">
            <v>3</v>
          </cell>
        </row>
        <row r="27">
          <cell r="E27">
            <v>1</v>
          </cell>
          <cell r="H27">
            <v>1</v>
          </cell>
          <cell r="J27">
            <v>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J29">
            <v>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E49">
            <v>0.25</v>
          </cell>
          <cell r="F49">
            <v>0.19117647058823528</v>
          </cell>
          <cell r="G49">
            <v>0.17647058823529413</v>
          </cell>
          <cell r="H49">
            <v>0.17647058823529413</v>
          </cell>
          <cell r="I49">
            <v>0.20588235294117646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5"/>
  <sheetViews>
    <sheetView tabSelected="1" zoomScale="116" zoomScaleNormal="116" workbookViewId="0">
      <selection activeCell="I26" sqref="I26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0" hidden="1" customWidth="1"/>
    <col min="4" max="4" width="10.5703125" customWidth="1"/>
    <col min="5" max="5" width="9.7109375" customWidth="1"/>
    <col min="6" max="6" width="9.28515625" customWidth="1"/>
    <col min="8" max="8" width="10.28515625" customWidth="1"/>
    <col min="10" max="10" width="8.140625" customWidth="1"/>
  </cols>
  <sheetData>
    <row r="1" spans="1:17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2016</v>
      </c>
    </row>
    <row r="2" spans="1:17" ht="25.5" x14ac:dyDescent="0.2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  <c r="L2" s="7" t="s">
        <v>13</v>
      </c>
    </row>
    <row r="3" spans="1:17" x14ac:dyDescent="0.2">
      <c r="A3" s="8" t="s">
        <v>14</v>
      </c>
      <c r="B3" s="9">
        <v>8200</v>
      </c>
      <c r="C3" s="10">
        <v>16</v>
      </c>
      <c r="D3" s="11">
        <f>10+3+2</f>
        <v>15</v>
      </c>
      <c r="E3" s="12">
        <f>1+1+1+1+1</f>
        <v>5</v>
      </c>
      <c r="F3" s="12">
        <f>1+1+1</f>
        <v>3</v>
      </c>
      <c r="G3" s="12">
        <v>1</v>
      </c>
      <c r="H3" s="12">
        <f>1+1+1</f>
        <v>3</v>
      </c>
      <c r="I3" s="12">
        <f>1+1+1</f>
        <v>3</v>
      </c>
      <c r="J3" s="13">
        <f t="shared" ref="J3:J28" si="0">SUM(E3:I3)</f>
        <v>15</v>
      </c>
      <c r="K3" s="14">
        <f t="shared" ref="K3:K28" si="1">+J3</f>
        <v>15</v>
      </c>
      <c r="L3" s="15">
        <f>+K3/'[1]2016'!J3</f>
        <v>1</v>
      </c>
      <c r="Q3" s="16">
        <f>+IF(J3=0,B3,B3/K3)</f>
        <v>546.66666666666663</v>
      </c>
    </row>
    <row r="4" spans="1:17" x14ac:dyDescent="0.2">
      <c r="A4" s="8" t="s">
        <v>15</v>
      </c>
      <c r="B4" s="9">
        <v>2669</v>
      </c>
      <c r="C4" s="10">
        <v>2</v>
      </c>
      <c r="D4" s="17">
        <v>1</v>
      </c>
      <c r="E4" s="18"/>
      <c r="F4" s="18"/>
      <c r="G4" s="18"/>
      <c r="H4" s="18"/>
      <c r="I4" s="18"/>
      <c r="J4" s="13">
        <f t="shared" si="0"/>
        <v>0</v>
      </c>
      <c r="K4" s="14">
        <f t="shared" si="1"/>
        <v>0</v>
      </c>
      <c r="L4" s="19">
        <f>+K4/'[1]2016'!J4</f>
        <v>0</v>
      </c>
      <c r="Q4" s="16">
        <f t="shared" ref="Q4:Q29" si="2">+IF(J4=0,B4,B4/K4)</f>
        <v>2669</v>
      </c>
    </row>
    <row r="5" spans="1:17" x14ac:dyDescent="0.2">
      <c r="A5" s="8" t="s">
        <v>16</v>
      </c>
      <c r="B5" s="9">
        <v>2100</v>
      </c>
      <c r="C5" s="10">
        <v>4</v>
      </c>
      <c r="D5" s="11">
        <f>2+2</f>
        <v>4</v>
      </c>
      <c r="E5" s="12">
        <v>1</v>
      </c>
      <c r="F5" s="12">
        <v>1</v>
      </c>
      <c r="G5" s="18"/>
      <c r="H5" s="12">
        <v>1</v>
      </c>
      <c r="I5" s="20"/>
      <c r="J5" s="13">
        <f t="shared" si="0"/>
        <v>3</v>
      </c>
      <c r="K5" s="14">
        <f t="shared" si="1"/>
        <v>3</v>
      </c>
      <c r="L5" s="15">
        <f>+K5/'[1]2016'!J5</f>
        <v>0.75</v>
      </c>
      <c r="Q5" s="16">
        <f t="shared" si="2"/>
        <v>700</v>
      </c>
    </row>
    <row r="6" spans="1:17" x14ac:dyDescent="0.2">
      <c r="A6" s="8" t="s">
        <v>17</v>
      </c>
      <c r="B6" s="9">
        <v>3650</v>
      </c>
      <c r="C6" s="10">
        <v>6</v>
      </c>
      <c r="D6" s="11">
        <f>4+2</f>
        <v>6</v>
      </c>
      <c r="E6" s="12">
        <f>1+1</f>
        <v>2</v>
      </c>
      <c r="F6" s="12">
        <v>2</v>
      </c>
      <c r="G6" s="12">
        <v>1</v>
      </c>
      <c r="H6" s="18"/>
      <c r="I6" s="12">
        <v>1</v>
      </c>
      <c r="J6" s="13">
        <f t="shared" si="0"/>
        <v>6</v>
      </c>
      <c r="K6" s="14">
        <f t="shared" si="1"/>
        <v>6</v>
      </c>
      <c r="L6" s="15">
        <f>+K6/'[1]2016'!J6</f>
        <v>1</v>
      </c>
      <c r="Q6" s="16">
        <f t="shared" si="2"/>
        <v>608.33333333333337</v>
      </c>
    </row>
    <row r="7" spans="1:17" x14ac:dyDescent="0.2">
      <c r="A7" s="8" t="s">
        <v>18</v>
      </c>
      <c r="B7" s="21">
        <v>4600</v>
      </c>
      <c r="C7" s="22">
        <v>5</v>
      </c>
      <c r="D7" s="17">
        <v>4</v>
      </c>
      <c r="E7" s="12">
        <v>1</v>
      </c>
      <c r="F7" s="12"/>
      <c r="G7" s="12">
        <v>1</v>
      </c>
      <c r="H7" s="12">
        <v>1</v>
      </c>
      <c r="I7" s="12">
        <v>1</v>
      </c>
      <c r="J7" s="13">
        <f t="shared" si="0"/>
        <v>4</v>
      </c>
      <c r="K7" s="14">
        <f t="shared" si="1"/>
        <v>4</v>
      </c>
      <c r="L7" s="15">
        <f>+K7/'[1]2016'!J7</f>
        <v>1</v>
      </c>
      <c r="Q7" s="16">
        <f t="shared" si="2"/>
        <v>1150</v>
      </c>
    </row>
    <row r="8" spans="1:17" x14ac:dyDescent="0.2">
      <c r="A8" s="8" t="s">
        <v>19</v>
      </c>
      <c r="B8" s="9">
        <f>285+401+388</f>
        <v>1074</v>
      </c>
      <c r="C8" s="10">
        <v>2</v>
      </c>
      <c r="D8" s="17">
        <v>2</v>
      </c>
      <c r="E8" s="12">
        <v>1</v>
      </c>
      <c r="F8" s="18"/>
      <c r="G8" s="18"/>
      <c r="H8" s="12">
        <v>1</v>
      </c>
      <c r="I8" s="18"/>
      <c r="J8" s="13">
        <f t="shared" si="0"/>
        <v>2</v>
      </c>
      <c r="K8" s="14">
        <f t="shared" si="1"/>
        <v>2</v>
      </c>
      <c r="L8" s="15">
        <f>+K8/'[1]2016'!J8</f>
        <v>1</v>
      </c>
      <c r="Q8" s="16">
        <f t="shared" si="2"/>
        <v>537</v>
      </c>
    </row>
    <row r="9" spans="1:17" x14ac:dyDescent="0.2">
      <c r="A9" s="8" t="s">
        <v>20</v>
      </c>
      <c r="B9" s="9">
        <f>200+300+155+150+200+393+75+75</f>
        <v>1548</v>
      </c>
      <c r="C9" s="10">
        <v>3</v>
      </c>
      <c r="D9" s="11">
        <f>1+1</f>
        <v>2</v>
      </c>
      <c r="E9" s="18"/>
      <c r="F9" s="18"/>
      <c r="G9" s="12">
        <v>1</v>
      </c>
      <c r="H9" s="18"/>
      <c r="I9" s="18"/>
      <c r="J9" s="13">
        <f t="shared" si="0"/>
        <v>1</v>
      </c>
      <c r="K9" s="14">
        <f t="shared" si="1"/>
        <v>1</v>
      </c>
      <c r="L9" s="15">
        <f>+K9/'[1]2016'!J9</f>
        <v>0.5</v>
      </c>
      <c r="Q9" s="16">
        <f t="shared" si="2"/>
        <v>1548</v>
      </c>
    </row>
    <row r="10" spans="1:17" x14ac:dyDescent="0.2">
      <c r="A10" s="8" t="s">
        <v>21</v>
      </c>
      <c r="B10" s="9">
        <f>137+215+220+226+271</f>
        <v>1069</v>
      </c>
      <c r="C10" s="10">
        <v>2</v>
      </c>
      <c r="D10" s="11">
        <f>1+1</f>
        <v>2</v>
      </c>
      <c r="E10" s="18"/>
      <c r="F10" s="12">
        <v>1</v>
      </c>
      <c r="G10" s="12">
        <v>1</v>
      </c>
      <c r="H10" s="18"/>
      <c r="I10" s="18"/>
      <c r="J10" s="13">
        <f t="shared" si="0"/>
        <v>2</v>
      </c>
      <c r="K10" s="14">
        <f t="shared" si="1"/>
        <v>2</v>
      </c>
      <c r="L10" s="15">
        <f>+K10/'[1]2016'!J10</f>
        <v>1</v>
      </c>
      <c r="Q10" s="16">
        <f t="shared" si="2"/>
        <v>534.5</v>
      </c>
    </row>
    <row r="11" spans="1:17" x14ac:dyDescent="0.2">
      <c r="A11" s="8" t="s">
        <v>22</v>
      </c>
      <c r="B11" s="9">
        <v>1270</v>
      </c>
      <c r="C11" s="10">
        <v>2</v>
      </c>
      <c r="D11" s="11">
        <f>1+1</f>
        <v>2</v>
      </c>
      <c r="E11" s="18"/>
      <c r="F11" s="18"/>
      <c r="G11" s="12">
        <v>1</v>
      </c>
      <c r="H11" s="18"/>
      <c r="I11" s="12">
        <v>1</v>
      </c>
      <c r="J11" s="13">
        <f t="shared" si="0"/>
        <v>2</v>
      </c>
      <c r="K11" s="14">
        <f t="shared" si="1"/>
        <v>2</v>
      </c>
      <c r="L11" s="15">
        <f>+K11/'[1]2016'!J11</f>
        <v>1</v>
      </c>
      <c r="Q11" s="16">
        <f t="shared" si="2"/>
        <v>635</v>
      </c>
    </row>
    <row r="12" spans="1:17" x14ac:dyDescent="0.2">
      <c r="A12" s="8" t="s">
        <v>23</v>
      </c>
      <c r="B12" s="9">
        <f>26+196+15+188+10+410+360+170+1600</f>
        <v>2975</v>
      </c>
      <c r="C12" s="10">
        <v>5</v>
      </c>
      <c r="D12" s="11">
        <f>3+1</f>
        <v>4</v>
      </c>
      <c r="E12" s="12">
        <v>1</v>
      </c>
      <c r="F12" s="18"/>
      <c r="G12" s="18"/>
      <c r="H12" s="12">
        <v>1</v>
      </c>
      <c r="I12" s="12">
        <v>1</v>
      </c>
      <c r="J12" s="13">
        <f t="shared" si="0"/>
        <v>3</v>
      </c>
      <c r="K12" s="14">
        <f t="shared" si="1"/>
        <v>3</v>
      </c>
      <c r="L12" s="15">
        <f>+K12/'[1]2016'!J12</f>
        <v>0.75</v>
      </c>
      <c r="Q12" s="16">
        <f t="shared" si="2"/>
        <v>991.66666666666663</v>
      </c>
    </row>
    <row r="13" spans="1:17" x14ac:dyDescent="0.2">
      <c r="A13" s="8" t="s">
        <v>24</v>
      </c>
      <c r="B13" s="9">
        <v>2077</v>
      </c>
      <c r="C13" s="10">
        <v>3</v>
      </c>
      <c r="D13" s="11">
        <f>2+1+1</f>
        <v>4</v>
      </c>
      <c r="E13" s="18"/>
      <c r="F13" s="12">
        <v>1</v>
      </c>
      <c r="G13" s="12">
        <v>1</v>
      </c>
      <c r="H13" s="18"/>
      <c r="I13" s="12">
        <v>1</v>
      </c>
      <c r="J13" s="13">
        <f t="shared" si="0"/>
        <v>3</v>
      </c>
      <c r="K13" s="14">
        <f t="shared" si="1"/>
        <v>3</v>
      </c>
      <c r="L13" s="15">
        <f>+K13/'[1]2016'!J13</f>
        <v>0.75</v>
      </c>
      <c r="Q13" s="16">
        <f t="shared" si="2"/>
        <v>692.33333333333337</v>
      </c>
    </row>
    <row r="14" spans="1:17" x14ac:dyDescent="0.2">
      <c r="A14" s="8" t="s">
        <v>25</v>
      </c>
      <c r="B14" s="9">
        <v>3773</v>
      </c>
      <c r="C14" s="10">
        <v>4</v>
      </c>
      <c r="D14" s="11">
        <f>3+1+1</f>
        <v>5</v>
      </c>
      <c r="E14" s="12">
        <f>1+1</f>
        <v>2</v>
      </c>
      <c r="F14" s="12">
        <v>1</v>
      </c>
      <c r="G14" s="18"/>
      <c r="H14" s="12">
        <v>1</v>
      </c>
      <c r="I14" s="23">
        <v>1</v>
      </c>
      <c r="J14" s="13">
        <f t="shared" si="0"/>
        <v>5</v>
      </c>
      <c r="K14" s="14">
        <f t="shared" si="1"/>
        <v>5</v>
      </c>
      <c r="L14" s="15">
        <f>+K14/'[1]2016'!J14</f>
        <v>1</v>
      </c>
      <c r="Q14" s="16">
        <f t="shared" si="2"/>
        <v>754.6</v>
      </c>
    </row>
    <row r="15" spans="1:17" x14ac:dyDescent="0.2">
      <c r="A15" s="8" t="s">
        <v>26</v>
      </c>
      <c r="B15" s="9">
        <v>1752</v>
      </c>
      <c r="C15" s="10">
        <v>3</v>
      </c>
      <c r="D15" s="11">
        <f>2+1</f>
        <v>3</v>
      </c>
      <c r="E15" s="18"/>
      <c r="F15" s="12">
        <v>1</v>
      </c>
      <c r="G15" s="12">
        <v>1</v>
      </c>
      <c r="H15" s="18"/>
      <c r="I15" s="12">
        <v>1</v>
      </c>
      <c r="J15" s="13">
        <f t="shared" si="0"/>
        <v>3</v>
      </c>
      <c r="K15" s="14">
        <f t="shared" si="1"/>
        <v>3</v>
      </c>
      <c r="L15" s="15">
        <f>+K15/'[1]2016'!J15</f>
        <v>1</v>
      </c>
      <c r="Q15" s="16">
        <f t="shared" si="2"/>
        <v>584</v>
      </c>
    </row>
    <row r="16" spans="1:17" x14ac:dyDescent="0.2">
      <c r="A16" s="8" t="s">
        <v>27</v>
      </c>
      <c r="B16" s="9">
        <v>3600</v>
      </c>
      <c r="C16" s="10">
        <v>1</v>
      </c>
      <c r="D16" s="17">
        <v>2</v>
      </c>
      <c r="E16" s="18"/>
      <c r="F16" s="18"/>
      <c r="G16" s="18"/>
      <c r="H16" s="12">
        <v>1</v>
      </c>
      <c r="I16" s="18"/>
      <c r="J16" s="13">
        <f t="shared" si="0"/>
        <v>1</v>
      </c>
      <c r="K16" s="14">
        <f t="shared" si="1"/>
        <v>1</v>
      </c>
      <c r="L16" s="19">
        <f>+K16/'[1]2016'!J16</f>
        <v>0.5</v>
      </c>
      <c r="Q16" s="16">
        <f t="shared" si="2"/>
        <v>3600</v>
      </c>
    </row>
    <row r="17" spans="1:17" x14ac:dyDescent="0.2">
      <c r="A17" s="8" t="s">
        <v>28</v>
      </c>
      <c r="B17" s="9">
        <v>5890</v>
      </c>
      <c r="C17" s="10">
        <v>3</v>
      </c>
      <c r="D17" s="11">
        <f>4+1</f>
        <v>5</v>
      </c>
      <c r="E17" s="12">
        <v>1</v>
      </c>
      <c r="F17" s="18"/>
      <c r="G17" s="12">
        <v>1</v>
      </c>
      <c r="H17" s="12">
        <v>1</v>
      </c>
      <c r="I17" s="12">
        <f>1+1</f>
        <v>2</v>
      </c>
      <c r="J17" s="13">
        <f t="shared" si="0"/>
        <v>5</v>
      </c>
      <c r="K17" s="14">
        <f t="shared" si="1"/>
        <v>5</v>
      </c>
      <c r="L17" s="15">
        <f>+K17/'[1]2016'!J17</f>
        <v>1</v>
      </c>
      <c r="Q17" s="16">
        <f t="shared" si="2"/>
        <v>1178</v>
      </c>
    </row>
    <row r="18" spans="1:17" x14ac:dyDescent="0.2">
      <c r="A18" s="8" t="s">
        <v>29</v>
      </c>
      <c r="B18" s="9">
        <v>10600</v>
      </c>
      <c r="C18" s="10">
        <v>3</v>
      </c>
      <c r="D18" s="17">
        <v>4</v>
      </c>
      <c r="E18" s="18"/>
      <c r="F18" s="18"/>
      <c r="G18" s="18"/>
      <c r="H18" s="18"/>
      <c r="I18" s="18"/>
      <c r="J18" s="13">
        <f t="shared" si="0"/>
        <v>0</v>
      </c>
      <c r="K18" s="14">
        <f t="shared" si="1"/>
        <v>0</v>
      </c>
      <c r="L18" s="19">
        <f>+K18/'[1]2016'!J18</f>
        <v>0</v>
      </c>
      <c r="Q18" s="16">
        <f t="shared" si="2"/>
        <v>10600</v>
      </c>
    </row>
    <row r="19" spans="1:17" x14ac:dyDescent="0.2">
      <c r="A19" s="8" t="s">
        <v>30</v>
      </c>
      <c r="B19" s="9">
        <v>3479</v>
      </c>
      <c r="C19" s="10">
        <v>2</v>
      </c>
      <c r="D19" s="17">
        <v>2</v>
      </c>
      <c r="E19" s="18"/>
      <c r="F19" s="18"/>
      <c r="G19" s="18"/>
      <c r="H19" s="18"/>
      <c r="I19" s="18"/>
      <c r="J19" s="13">
        <f t="shared" si="0"/>
        <v>0</v>
      </c>
      <c r="K19" s="14">
        <f t="shared" si="1"/>
        <v>0</v>
      </c>
      <c r="L19" s="19">
        <f>+K19/'[1]2016'!J19</f>
        <v>0</v>
      </c>
      <c r="Q19" s="16">
        <f t="shared" si="2"/>
        <v>3479</v>
      </c>
    </row>
    <row r="20" spans="1:17" x14ac:dyDescent="0.2">
      <c r="A20" s="8" t="s">
        <v>31</v>
      </c>
      <c r="B20" s="9">
        <v>1400</v>
      </c>
      <c r="C20" s="10">
        <v>2</v>
      </c>
      <c r="D20" s="17">
        <v>1</v>
      </c>
      <c r="E20" s="18"/>
      <c r="F20" s="18"/>
      <c r="G20" s="18"/>
      <c r="H20" s="18"/>
      <c r="I20" s="18"/>
      <c r="J20" s="13">
        <f t="shared" si="0"/>
        <v>0</v>
      </c>
      <c r="K20" s="14">
        <f t="shared" si="1"/>
        <v>0</v>
      </c>
      <c r="L20" s="19">
        <f>+K20/'[1]2016'!J20</f>
        <v>0</v>
      </c>
      <c r="Q20" s="16">
        <f t="shared" si="2"/>
        <v>1400</v>
      </c>
    </row>
    <row r="21" spans="1:17" x14ac:dyDescent="0.2">
      <c r="A21" s="8" t="s">
        <v>32</v>
      </c>
      <c r="B21" s="9">
        <f>195+137+73+74+152+238+113+55+107+1150</f>
        <v>2294</v>
      </c>
      <c r="C21" s="10">
        <v>1</v>
      </c>
      <c r="D21" s="11">
        <f>2+1</f>
        <v>3</v>
      </c>
      <c r="E21" s="12">
        <v>1</v>
      </c>
      <c r="F21" s="18"/>
      <c r="G21" s="18"/>
      <c r="H21" s="12">
        <v>1</v>
      </c>
      <c r="I21" s="18"/>
      <c r="J21" s="13">
        <f t="shared" si="0"/>
        <v>2</v>
      </c>
      <c r="K21" s="14">
        <f t="shared" si="1"/>
        <v>2</v>
      </c>
      <c r="L21" s="15">
        <f>+K21/'[1]2016'!J21</f>
        <v>0.66666666666666663</v>
      </c>
      <c r="Q21" s="16">
        <f t="shared" si="2"/>
        <v>1147</v>
      </c>
    </row>
    <row r="22" spans="1:17" x14ac:dyDescent="0.2">
      <c r="A22" s="8" t="s">
        <v>33</v>
      </c>
      <c r="B22" s="9">
        <v>2100</v>
      </c>
      <c r="C22" s="10">
        <v>1</v>
      </c>
      <c r="D22" s="11">
        <f>1+2</f>
        <v>3</v>
      </c>
      <c r="E22" s="12">
        <v>1</v>
      </c>
      <c r="F22" s="18"/>
      <c r="G22" s="12">
        <v>1</v>
      </c>
      <c r="H22" s="18"/>
      <c r="I22" s="20"/>
      <c r="J22" s="13">
        <f t="shared" si="0"/>
        <v>2</v>
      </c>
      <c r="K22" s="14">
        <f t="shared" si="1"/>
        <v>2</v>
      </c>
      <c r="L22" s="15">
        <f>+K22/'[1]2016'!J22</f>
        <v>0.66666666666666663</v>
      </c>
      <c r="Q22" s="16">
        <f t="shared" si="2"/>
        <v>1050</v>
      </c>
    </row>
    <row r="23" spans="1:17" x14ac:dyDescent="0.2">
      <c r="A23" s="8" t="s">
        <v>34</v>
      </c>
      <c r="B23" s="9">
        <f>3221+382</f>
        <v>3603</v>
      </c>
      <c r="C23" s="10">
        <v>2</v>
      </c>
      <c r="D23" s="11">
        <f>3+2</f>
        <v>5</v>
      </c>
      <c r="E23" s="18"/>
      <c r="F23" s="12">
        <v>1</v>
      </c>
      <c r="G23" s="12">
        <v>1</v>
      </c>
      <c r="H23" s="18"/>
      <c r="I23" s="12">
        <v>1</v>
      </c>
      <c r="J23" s="13">
        <f t="shared" si="0"/>
        <v>3</v>
      </c>
      <c r="K23" s="14">
        <f t="shared" si="1"/>
        <v>3</v>
      </c>
      <c r="L23" s="15">
        <f>+K23/'[1]2016'!J23</f>
        <v>0.6</v>
      </c>
      <c r="Q23" s="16">
        <f t="shared" si="2"/>
        <v>1201</v>
      </c>
    </row>
    <row r="24" spans="1:17" x14ac:dyDescent="0.2">
      <c r="A24" s="8" t="s">
        <v>35</v>
      </c>
      <c r="B24" s="9">
        <v>1770</v>
      </c>
      <c r="C24" s="10">
        <v>1</v>
      </c>
      <c r="D24" s="11">
        <f>1+2</f>
        <v>3</v>
      </c>
      <c r="E24" s="18"/>
      <c r="F24" s="12">
        <v>1</v>
      </c>
      <c r="G24" s="18"/>
      <c r="H24" s="18"/>
      <c r="I24" s="18"/>
      <c r="J24" s="13">
        <f t="shared" si="0"/>
        <v>1</v>
      </c>
      <c r="K24" s="14">
        <f t="shared" si="1"/>
        <v>1</v>
      </c>
      <c r="L24" s="15">
        <f>+K24/'[1]2016'!J24</f>
        <v>0.33333333333333331</v>
      </c>
      <c r="Q24" s="16">
        <f t="shared" si="2"/>
        <v>1770</v>
      </c>
    </row>
    <row r="25" spans="1:17" x14ac:dyDescent="0.2">
      <c r="A25" s="24" t="s">
        <v>36</v>
      </c>
      <c r="B25" s="9">
        <f>1811+85.3</f>
        <v>1896.3</v>
      </c>
      <c r="C25" s="25"/>
      <c r="D25" s="26">
        <v>2</v>
      </c>
      <c r="E25" s="27"/>
      <c r="F25" s="28">
        <v>1</v>
      </c>
      <c r="G25" s="23">
        <v>1</v>
      </c>
      <c r="H25" s="28"/>
      <c r="I25" s="29"/>
      <c r="J25" s="13">
        <f t="shared" si="0"/>
        <v>2</v>
      </c>
      <c r="K25" s="14">
        <f t="shared" si="1"/>
        <v>2</v>
      </c>
      <c r="L25" s="15">
        <f>+K25/'[1]2016'!J25</f>
        <v>1</v>
      </c>
      <c r="Q25" s="16">
        <f t="shared" si="2"/>
        <v>948.15</v>
      </c>
    </row>
    <row r="26" spans="1:17" x14ac:dyDescent="0.2">
      <c r="A26" s="30" t="s">
        <v>37</v>
      </c>
      <c r="B26" s="9">
        <v>1874</v>
      </c>
      <c r="C26" s="31"/>
      <c r="D26" s="32">
        <f>2+1</f>
        <v>3</v>
      </c>
      <c r="E26" s="28">
        <v>1</v>
      </c>
      <c r="F26" s="33"/>
      <c r="G26" s="33"/>
      <c r="H26" s="28">
        <v>1</v>
      </c>
      <c r="I26" s="28">
        <v>1</v>
      </c>
      <c r="J26" s="13">
        <f t="shared" si="0"/>
        <v>3</v>
      </c>
      <c r="K26" s="14">
        <f t="shared" si="1"/>
        <v>3</v>
      </c>
      <c r="L26" s="15">
        <f>+K26/'[1]2016'!J26</f>
        <v>1</v>
      </c>
      <c r="Q26" s="16">
        <f t="shared" si="2"/>
        <v>624.66666666666663</v>
      </c>
    </row>
    <row r="27" spans="1:17" x14ac:dyDescent="0.2">
      <c r="A27" s="30" t="s">
        <v>38</v>
      </c>
      <c r="B27" s="9">
        <v>3182</v>
      </c>
      <c r="C27" s="31"/>
      <c r="D27" s="34">
        <v>2</v>
      </c>
      <c r="E27" s="33"/>
      <c r="F27" s="33"/>
      <c r="G27" s="33"/>
      <c r="H27" s="33"/>
      <c r="I27" s="33"/>
      <c r="J27" s="13">
        <f t="shared" si="0"/>
        <v>0</v>
      </c>
      <c r="K27" s="14">
        <f t="shared" si="1"/>
        <v>0</v>
      </c>
      <c r="L27" s="19">
        <f>+K27/'[1]2016'!J27</f>
        <v>0</v>
      </c>
      <c r="Q27" s="16">
        <f t="shared" si="2"/>
        <v>3182</v>
      </c>
    </row>
    <row r="28" spans="1:17" x14ac:dyDescent="0.2">
      <c r="A28" s="30" t="s">
        <v>39</v>
      </c>
      <c r="B28" s="31"/>
      <c r="C28" s="31"/>
      <c r="D28" s="35">
        <f>(16+2+2+1+1)-1-1-1-2-3-1-1-1-2-1-2-2-1-2-1</f>
        <v>0</v>
      </c>
      <c r="E28" s="33"/>
      <c r="F28" s="33"/>
      <c r="G28" s="33"/>
      <c r="H28" s="33"/>
      <c r="I28" s="33"/>
      <c r="J28" s="13">
        <f t="shared" si="0"/>
        <v>0</v>
      </c>
      <c r="K28" s="14">
        <f t="shared" si="1"/>
        <v>0</v>
      </c>
      <c r="L28" s="19"/>
      <c r="Q28" s="16"/>
    </row>
    <row r="29" spans="1:17" x14ac:dyDescent="0.2">
      <c r="A29" s="36" t="s">
        <v>40</v>
      </c>
      <c r="B29" s="37">
        <f>SUM(B3:B27)</f>
        <v>78445.3</v>
      </c>
      <c r="C29" s="37">
        <f>SUM(C3:C25)</f>
        <v>73</v>
      </c>
      <c r="D29" s="38">
        <f t="shared" ref="D29:I29" si="3">SUM(D3:D27)</f>
        <v>89</v>
      </c>
      <c r="E29" s="39">
        <f t="shared" si="3"/>
        <v>17</v>
      </c>
      <c r="F29" s="39">
        <f t="shared" si="3"/>
        <v>13</v>
      </c>
      <c r="G29" s="39">
        <f t="shared" si="3"/>
        <v>12</v>
      </c>
      <c r="H29" s="39">
        <f t="shared" si="3"/>
        <v>12</v>
      </c>
      <c r="I29" s="39">
        <f t="shared" si="3"/>
        <v>14</v>
      </c>
      <c r="J29" s="13">
        <f>SUM(J3:J28)</f>
        <v>68</v>
      </c>
      <c r="K29" s="14">
        <f>SUM(K3:K28)</f>
        <v>68</v>
      </c>
      <c r="L29" s="19">
        <f>+K29/'[1]2016'!J29</f>
        <v>0.7640449438202247</v>
      </c>
      <c r="Q29" s="16">
        <f t="shared" si="2"/>
        <v>1153.6073529411765</v>
      </c>
    </row>
    <row r="30" spans="1:17" x14ac:dyDescent="0.2">
      <c r="A30" s="40" t="s">
        <v>41</v>
      </c>
      <c r="B30" s="40"/>
      <c r="C30" s="40"/>
      <c r="D30" s="41">
        <f>SUM(E30:I30)</f>
        <v>78</v>
      </c>
      <c r="E30" s="42">
        <f>+F34</f>
        <v>17.16</v>
      </c>
      <c r="F30" s="42">
        <f>+F35</f>
        <v>13.65</v>
      </c>
      <c r="G30" s="42">
        <f>+F36</f>
        <v>13.65</v>
      </c>
      <c r="H30" s="42">
        <f>+F37</f>
        <v>17.16</v>
      </c>
      <c r="I30" s="42">
        <f>+F38</f>
        <v>16.38</v>
      </c>
    </row>
    <row r="31" spans="1:17" x14ac:dyDescent="0.2">
      <c r="A31" s="37" t="s">
        <v>42</v>
      </c>
      <c r="D31" s="43">
        <f>+D29</f>
        <v>89</v>
      </c>
      <c r="E31" s="16">
        <f>+$D$31*D34</f>
        <v>19.580000000000002</v>
      </c>
      <c r="F31" s="16">
        <f>+$D$31*D35</f>
        <v>15.574999999999999</v>
      </c>
      <c r="G31" s="16">
        <f>+$D$31*D36</f>
        <v>15.574999999999999</v>
      </c>
      <c r="H31" s="16">
        <f>+$D$31*D37</f>
        <v>19.580000000000002</v>
      </c>
      <c r="I31" s="16">
        <f>+$D$31*D38</f>
        <v>18.689999999999998</v>
      </c>
      <c r="J31" t="s">
        <v>43</v>
      </c>
      <c r="K31" t="s">
        <v>44</v>
      </c>
      <c r="L31" t="s">
        <v>45</v>
      </c>
      <c r="M31" t="s">
        <v>45</v>
      </c>
      <c r="N31" t="s">
        <v>46</v>
      </c>
    </row>
    <row r="32" spans="1:17" ht="13.5" thickBot="1" x14ac:dyDescent="0.25">
      <c r="D32" s="43">
        <f>SUM(D3:D27)</f>
        <v>89</v>
      </c>
      <c r="I32" t="s">
        <v>47</v>
      </c>
      <c r="J32" s="43">
        <f>(E29/2-J35)+F29+H29</f>
        <v>33</v>
      </c>
      <c r="K32" s="43">
        <f>+(E29/2-J35)+F29+H29</f>
        <v>33</v>
      </c>
      <c r="L32" s="43">
        <f>+H29+I29</f>
        <v>26</v>
      </c>
      <c r="M32" s="44">
        <f>+L32/$K$29</f>
        <v>0.38235294117647056</v>
      </c>
      <c r="N32" s="44">
        <f>+K32/$K$29</f>
        <v>0.48529411764705882</v>
      </c>
    </row>
    <row r="33" spans="1:14" ht="15.75" x14ac:dyDescent="0.25">
      <c r="A33" s="45" t="s">
        <v>48</v>
      </c>
      <c r="B33" s="46"/>
      <c r="C33" s="46"/>
      <c r="D33" s="47"/>
      <c r="E33" s="46" t="s">
        <v>49</v>
      </c>
      <c r="F33" s="46" t="s">
        <v>50</v>
      </c>
      <c r="G33" s="46" t="s">
        <v>51</v>
      </c>
      <c r="H33" s="48"/>
      <c r="I33" s="49" t="s">
        <v>52</v>
      </c>
      <c r="J33" s="43">
        <f>+(E29/2+J35)+G29+I29</f>
        <v>35</v>
      </c>
      <c r="K33" s="43">
        <f>+(E29/2+J35)+G29+I29</f>
        <v>35</v>
      </c>
      <c r="L33" s="43">
        <f>+(E29)+F29+G29</f>
        <v>42</v>
      </c>
      <c r="M33" s="44">
        <f>+L33/$K$29</f>
        <v>0.61764705882352944</v>
      </c>
      <c r="N33" s="44">
        <f>+K33/$K$29</f>
        <v>0.51470588235294112</v>
      </c>
    </row>
    <row r="34" spans="1:14" ht="15.75" x14ac:dyDescent="0.25">
      <c r="A34" s="50" t="s">
        <v>53</v>
      </c>
      <c r="B34" s="51"/>
      <c r="C34" s="51"/>
      <c r="D34" s="52">
        <v>0.22</v>
      </c>
      <c r="E34" s="51">
        <v>22</v>
      </c>
      <c r="F34" s="53">
        <f>+$E$39/100*E34</f>
        <v>17.16</v>
      </c>
      <c r="G34" s="53">
        <f>+F34*5</f>
        <v>85.8</v>
      </c>
      <c r="H34" s="54"/>
      <c r="J34" s="43">
        <f>SUM(J32:J33)</f>
        <v>68</v>
      </c>
      <c r="K34" s="43">
        <f>SUM(K32:K33)</f>
        <v>68</v>
      </c>
      <c r="L34" s="43">
        <f>SUM(L32:L33)</f>
        <v>68</v>
      </c>
      <c r="M34" s="44">
        <f>SUM(M32:M33)</f>
        <v>1</v>
      </c>
      <c r="N34" s="44">
        <f>SUM(N32:N33)</f>
        <v>1</v>
      </c>
    </row>
    <row r="35" spans="1:14" ht="15.75" x14ac:dyDescent="0.25">
      <c r="A35" s="50" t="s">
        <v>54</v>
      </c>
      <c r="B35" s="51"/>
      <c r="C35" s="51"/>
      <c r="D35" s="52">
        <v>0.17499999999999999</v>
      </c>
      <c r="E35" s="51">
        <v>17.5</v>
      </c>
      <c r="F35" s="53">
        <f>+$E$39/100*E35</f>
        <v>13.65</v>
      </c>
      <c r="G35" s="53">
        <f>+F35*5</f>
        <v>68.25</v>
      </c>
      <c r="H35" s="55"/>
      <c r="I35" s="56" t="s">
        <v>55</v>
      </c>
      <c r="J35" s="57">
        <v>0.5</v>
      </c>
    </row>
    <row r="36" spans="1:14" ht="15.75" x14ac:dyDescent="0.25">
      <c r="A36" s="50" t="s">
        <v>56</v>
      </c>
      <c r="B36" s="51"/>
      <c r="C36" s="51"/>
      <c r="D36" s="52">
        <v>0.17499999999999999</v>
      </c>
      <c r="E36" s="51">
        <v>17.5</v>
      </c>
      <c r="F36" s="53">
        <f>+$E$39/100*E36</f>
        <v>13.65</v>
      </c>
      <c r="G36" s="53">
        <f>+F36*5</f>
        <v>68.25</v>
      </c>
      <c r="H36" s="55"/>
    </row>
    <row r="37" spans="1:14" ht="15.75" x14ac:dyDescent="0.25">
      <c r="A37" s="50" t="s">
        <v>57</v>
      </c>
      <c r="B37" s="51"/>
      <c r="C37" s="51"/>
      <c r="D37" s="52">
        <v>0.22</v>
      </c>
      <c r="E37" s="51">
        <v>22</v>
      </c>
      <c r="F37" s="53">
        <f>+$E$39/100*E37</f>
        <v>17.16</v>
      </c>
      <c r="G37" s="53">
        <f>+F37*5</f>
        <v>85.8</v>
      </c>
      <c r="H37" s="55"/>
      <c r="I37" t="s">
        <v>58</v>
      </c>
      <c r="J37" t="s">
        <v>59</v>
      </c>
      <c r="K37" t="s">
        <v>60</v>
      </c>
    </row>
    <row r="38" spans="1:14" ht="16.5" thickBot="1" x14ac:dyDescent="0.3">
      <c r="A38" s="58" t="s">
        <v>61</v>
      </c>
      <c r="B38" s="59"/>
      <c r="C38" s="59"/>
      <c r="D38" s="60">
        <v>0.21</v>
      </c>
      <c r="E38" s="61">
        <v>21</v>
      </c>
      <c r="F38" s="62">
        <f>+$E$39/100*E38</f>
        <v>16.38</v>
      </c>
      <c r="G38" s="62">
        <f>+F38*5</f>
        <v>81.899999999999991</v>
      </c>
      <c r="H38" s="63"/>
    </row>
    <row r="39" spans="1:14" ht="15.75" x14ac:dyDescent="0.25">
      <c r="A39" s="30"/>
      <c r="B39" s="30"/>
      <c r="C39" s="30"/>
      <c r="E39" s="51">
        <v>78</v>
      </c>
      <c r="F39" s="43">
        <f>SUM(F34:F38)</f>
        <v>78</v>
      </c>
      <c r="G39">
        <f>SUM(G34:G38)</f>
        <v>390</v>
      </c>
    </row>
    <row r="40" spans="1:14" x14ac:dyDescent="0.2">
      <c r="A40" s="30"/>
      <c r="B40" s="30"/>
      <c r="C40" s="30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4" x14ac:dyDescent="0.2">
      <c r="A41" s="64" t="s">
        <v>62</v>
      </c>
      <c r="B41" s="65">
        <v>2016</v>
      </c>
      <c r="C41" s="65"/>
      <c r="D41" s="65"/>
      <c r="E41" s="65">
        <f>+'2016_felte_dyr'!E29</f>
        <v>17</v>
      </c>
      <c r="F41" s="65">
        <f>+'2016_felte_dyr'!F29</f>
        <v>13</v>
      </c>
      <c r="G41" s="65">
        <f>+'2016_felte_dyr'!G29</f>
        <v>12</v>
      </c>
      <c r="H41" s="65">
        <f>+'2016_felte_dyr'!H29</f>
        <v>12</v>
      </c>
      <c r="I41" s="65">
        <f>+'2016_felte_dyr'!I29</f>
        <v>14</v>
      </c>
      <c r="J41" s="65">
        <f>SUM(E41:I41)</f>
        <v>68</v>
      </c>
    </row>
    <row r="42" spans="1:14" x14ac:dyDescent="0.2">
      <c r="B42" s="65">
        <v>2017</v>
      </c>
      <c r="C42" s="65"/>
      <c r="D42" s="65"/>
      <c r="E42" s="65"/>
      <c r="F42" s="65"/>
      <c r="G42" s="65"/>
      <c r="H42" s="65"/>
      <c r="I42" s="65"/>
      <c r="J42" s="65">
        <f>SUM(E42:I42)</f>
        <v>0</v>
      </c>
    </row>
    <row r="43" spans="1:14" x14ac:dyDescent="0.2">
      <c r="B43" s="65">
        <v>2018</v>
      </c>
      <c r="C43" s="65"/>
      <c r="D43" s="65"/>
      <c r="E43" s="65"/>
      <c r="F43" s="65"/>
      <c r="G43" s="65"/>
      <c r="H43" s="65"/>
      <c r="I43" s="65"/>
      <c r="J43" s="65">
        <f>SUM(E43:I43)</f>
        <v>0</v>
      </c>
    </row>
    <row r="44" spans="1:14" x14ac:dyDescent="0.2">
      <c r="B44" s="65">
        <v>2019</v>
      </c>
      <c r="C44" s="65"/>
      <c r="D44" s="65"/>
      <c r="E44" s="65"/>
      <c r="F44" s="65"/>
      <c r="G44" s="65"/>
      <c r="H44" s="65"/>
      <c r="I44" s="65"/>
      <c r="J44" s="65">
        <f>SUM(E44:I44)</f>
        <v>0</v>
      </c>
    </row>
    <row r="45" spans="1:14" x14ac:dyDescent="0.2">
      <c r="B45" s="65">
        <v>2020</v>
      </c>
      <c r="C45" s="65"/>
      <c r="D45" s="65"/>
      <c r="E45" s="65"/>
      <c r="F45" s="65"/>
      <c r="G45" s="65"/>
      <c r="H45" s="65"/>
      <c r="I45" s="65"/>
      <c r="J45" s="65">
        <f>SUM(E45:I45)</f>
        <v>0</v>
      </c>
    </row>
    <row r="46" spans="1:14" x14ac:dyDescent="0.2">
      <c r="B46" s="66" t="s">
        <v>12</v>
      </c>
      <c r="C46" s="66"/>
      <c r="D46" s="66"/>
      <c r="E46" s="66">
        <f t="shared" ref="E46:J46" si="4">SUM(E41:E45)</f>
        <v>17</v>
      </c>
      <c r="F46" s="66">
        <f t="shared" si="4"/>
        <v>13</v>
      </c>
      <c r="G46" s="66">
        <f t="shared" si="4"/>
        <v>12</v>
      </c>
      <c r="H46" s="66">
        <f t="shared" si="4"/>
        <v>12</v>
      </c>
      <c r="I46" s="66">
        <f t="shared" si="4"/>
        <v>14</v>
      </c>
      <c r="J46" s="66">
        <f t="shared" si="4"/>
        <v>68</v>
      </c>
    </row>
    <row r="47" spans="1:14" x14ac:dyDescent="0.2">
      <c r="B47" s="65" t="s">
        <v>63</v>
      </c>
      <c r="C47" s="65"/>
      <c r="D47" s="65"/>
      <c r="E47" s="67">
        <f>+E46/$J$46</f>
        <v>0.25</v>
      </c>
      <c r="F47" s="67">
        <f>+F46/$J$46</f>
        <v>0.19117647058823528</v>
      </c>
      <c r="G47" s="67">
        <f>+G46/$J$46</f>
        <v>0.17647058823529413</v>
      </c>
      <c r="H47" s="67">
        <f>+H46/$J$46</f>
        <v>0.17647058823529413</v>
      </c>
      <c r="I47" s="67">
        <f>+I46/$J$46</f>
        <v>0.20588235294117646</v>
      </c>
      <c r="J47" s="65"/>
    </row>
    <row r="48" spans="1:14" x14ac:dyDescent="0.2">
      <c r="B48" t="s">
        <v>64</v>
      </c>
      <c r="F48" s="68">
        <f>+(F46+G46)/$J$46/2</f>
        <v>0.18382352941176472</v>
      </c>
    </row>
    <row r="49" spans="1:12" x14ac:dyDescent="0.2">
      <c r="B49" t="s">
        <v>65</v>
      </c>
      <c r="E49" s="69">
        <f>+E47-D34</f>
        <v>0.03</v>
      </c>
      <c r="F49" s="70">
        <f>+F47-D35</f>
        <v>1.6176470588235292E-2</v>
      </c>
      <c r="G49" s="70">
        <f>+G47-D36</f>
        <v>1.4705882352941402E-3</v>
      </c>
      <c r="H49" s="70">
        <f>+H47-D37</f>
        <v>-4.3529411764705872E-2</v>
      </c>
      <c r="I49" s="71">
        <f>+I47-D38</f>
        <v>-4.1176470588235314E-3</v>
      </c>
    </row>
    <row r="59" spans="1:12" x14ac:dyDescent="0.2">
      <c r="A59" s="72" t="s">
        <v>66</v>
      </c>
    </row>
    <row r="60" spans="1:12" ht="25.5" x14ac:dyDescent="0.2">
      <c r="A60" s="1" t="s">
        <v>0</v>
      </c>
      <c r="B60" s="2"/>
      <c r="C60" s="2"/>
      <c r="D60" s="3" t="s">
        <v>2</v>
      </c>
      <c r="E60" s="3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>
        <v>2016</v>
      </c>
      <c r="K60" s="73" t="s">
        <v>67</v>
      </c>
      <c r="L60" s="74">
        <f ca="1">TODAY()</f>
        <v>42728</v>
      </c>
    </row>
    <row r="61" spans="1:12" ht="25.5" x14ac:dyDescent="0.2">
      <c r="A61" s="1"/>
      <c r="B61" s="5" t="s">
        <v>8</v>
      </c>
      <c r="C61" s="5"/>
      <c r="D61" s="3"/>
      <c r="E61" s="3"/>
      <c r="F61" s="6" t="s">
        <v>9</v>
      </c>
      <c r="G61" s="6" t="s">
        <v>10</v>
      </c>
      <c r="H61" s="6" t="s">
        <v>11</v>
      </c>
      <c r="I61" s="6" t="s">
        <v>11</v>
      </c>
      <c r="J61" s="7" t="s">
        <v>12</v>
      </c>
      <c r="K61" s="7" t="s">
        <v>68</v>
      </c>
      <c r="L61" s="7" t="s">
        <v>13</v>
      </c>
    </row>
    <row r="62" spans="1:12" x14ac:dyDescent="0.2">
      <c r="A62" s="8" t="s">
        <v>14</v>
      </c>
      <c r="B62" s="9">
        <v>8200</v>
      </c>
      <c r="C62" s="10"/>
      <c r="D62" s="17">
        <f t="shared" ref="D62:D86" si="5">+D3</f>
        <v>15</v>
      </c>
      <c r="E62" s="75">
        <f>+'[1]2016'!E3-'2016_felte_dyr'!E3</f>
        <v>-1</v>
      </c>
      <c r="F62" s="75">
        <f>+'[1]2016'!F3-'2016_felte_dyr'!F3</f>
        <v>0</v>
      </c>
      <c r="G62" s="75">
        <f>+'[1]2016'!G3-'2016_felte_dyr'!G3</f>
        <v>1</v>
      </c>
      <c r="H62" s="75">
        <f>+'[1]2016'!H3-'2016_felte_dyr'!H3</f>
        <v>0</v>
      </c>
      <c r="I62" s="75">
        <f>+'[1]2016'!I3-'2016_felte_dyr'!I3</f>
        <v>0</v>
      </c>
      <c r="J62" s="13">
        <f t="shared" ref="J62:J87" si="6">SUM(E62:I62)</f>
        <v>0</v>
      </c>
      <c r="K62" s="14">
        <f t="shared" ref="K62:K87" si="7">+J62</f>
        <v>0</v>
      </c>
      <c r="L62" s="19"/>
    </row>
    <row r="63" spans="1:12" x14ac:dyDescent="0.2">
      <c r="A63" s="8" t="s">
        <v>15</v>
      </c>
      <c r="B63" s="9">
        <v>2669</v>
      </c>
      <c r="C63" s="10"/>
      <c r="D63" s="17">
        <f t="shared" si="5"/>
        <v>1</v>
      </c>
      <c r="E63" s="75">
        <f>+'[1]2016'!E4-'2016_felte_dyr'!E4</f>
        <v>0</v>
      </c>
      <c r="F63" s="75">
        <f>+'[1]2016'!F4-'2016_felte_dyr'!F4</f>
        <v>0</v>
      </c>
      <c r="G63" s="75">
        <f>+'[1]2016'!G4-'2016_felte_dyr'!G4</f>
        <v>1</v>
      </c>
      <c r="H63" s="75">
        <f>+'[1]2016'!H4-'2016_felte_dyr'!H4</f>
        <v>0</v>
      </c>
      <c r="I63" s="75">
        <f>+'[1]2016'!I4-'2016_felte_dyr'!I4</f>
        <v>0</v>
      </c>
      <c r="J63" s="13">
        <f t="shared" si="6"/>
        <v>1</v>
      </c>
      <c r="K63" s="14">
        <f t="shared" si="7"/>
        <v>1</v>
      </c>
    </row>
    <row r="64" spans="1:12" x14ac:dyDescent="0.2">
      <c r="A64" s="8" t="s">
        <v>16</v>
      </c>
      <c r="B64" s="9">
        <v>2100</v>
      </c>
      <c r="C64" s="10"/>
      <c r="D64" s="17">
        <f t="shared" si="5"/>
        <v>4</v>
      </c>
      <c r="E64" s="75">
        <f>+'[1]2016'!E5-'2016_felte_dyr'!E5</f>
        <v>1</v>
      </c>
      <c r="F64" s="75">
        <f>+'[1]2016'!F5-'2016_felte_dyr'!F5</f>
        <v>-1</v>
      </c>
      <c r="G64" s="75">
        <f>+'[1]2016'!G5-'2016_felte_dyr'!G5</f>
        <v>0</v>
      </c>
      <c r="H64" s="75">
        <f>+'[1]2016'!H5-'2016_felte_dyr'!H5</f>
        <v>1</v>
      </c>
      <c r="I64" s="75">
        <f>+'[1]2016'!I5-'2016_felte_dyr'!I5</f>
        <v>0</v>
      </c>
      <c r="J64" s="13">
        <f t="shared" si="6"/>
        <v>1</v>
      </c>
      <c r="K64" s="14">
        <f t="shared" si="7"/>
        <v>1</v>
      </c>
    </row>
    <row r="65" spans="1:11" x14ac:dyDescent="0.2">
      <c r="A65" s="8" t="s">
        <v>17</v>
      </c>
      <c r="B65" s="9">
        <v>3650</v>
      </c>
      <c r="C65" s="10"/>
      <c r="D65" s="17">
        <f t="shared" si="5"/>
        <v>6</v>
      </c>
      <c r="E65" s="75">
        <f>+'[1]2016'!E6-'2016_felte_dyr'!E6</f>
        <v>0</v>
      </c>
      <c r="F65" s="75">
        <f>+'[1]2016'!F6-'2016_felte_dyr'!F6</f>
        <v>-2</v>
      </c>
      <c r="G65" s="75">
        <f>+'[1]2016'!G6-'2016_felte_dyr'!G6</f>
        <v>0</v>
      </c>
      <c r="H65" s="75">
        <f>+'[1]2016'!H6-'2016_felte_dyr'!H6</f>
        <v>2</v>
      </c>
      <c r="I65" s="75">
        <f>+'[1]2016'!I6-'2016_felte_dyr'!I6</f>
        <v>0</v>
      </c>
      <c r="J65" s="13">
        <f t="shared" si="6"/>
        <v>0</v>
      </c>
      <c r="K65" s="14">
        <f t="shared" si="7"/>
        <v>0</v>
      </c>
    </row>
    <row r="66" spans="1:11" x14ac:dyDescent="0.2">
      <c r="A66" s="8" t="s">
        <v>18</v>
      </c>
      <c r="B66" s="21">
        <v>4600</v>
      </c>
      <c r="C66" s="22"/>
      <c r="D66" s="17">
        <f t="shared" si="5"/>
        <v>4</v>
      </c>
      <c r="E66" s="75">
        <f>+'[1]2016'!E7-'2016_felte_dyr'!E7</f>
        <v>0</v>
      </c>
      <c r="F66" s="75">
        <f>+'[1]2016'!F7-'2016_felte_dyr'!F7</f>
        <v>1</v>
      </c>
      <c r="G66" s="75">
        <f>+'[1]2016'!G7-'2016_felte_dyr'!G7</f>
        <v>-1</v>
      </c>
      <c r="H66" s="75">
        <f>+'[1]2016'!H7-'2016_felte_dyr'!H7</f>
        <v>0</v>
      </c>
      <c r="I66" s="75">
        <f>+'[1]2016'!I7-'2016_felte_dyr'!I7</f>
        <v>0</v>
      </c>
      <c r="J66" s="13">
        <f t="shared" si="6"/>
        <v>0</v>
      </c>
      <c r="K66" s="14">
        <f t="shared" si="7"/>
        <v>0</v>
      </c>
    </row>
    <row r="67" spans="1:11" x14ac:dyDescent="0.2">
      <c r="A67" s="8" t="s">
        <v>19</v>
      </c>
      <c r="B67" s="9">
        <f>285+401+388</f>
        <v>1074</v>
      </c>
      <c r="C67" s="10"/>
      <c r="D67" s="17">
        <f t="shared" si="5"/>
        <v>2</v>
      </c>
      <c r="E67" s="75">
        <f>+'[1]2016'!E8-'2016_felte_dyr'!E8</f>
        <v>0</v>
      </c>
      <c r="F67" s="75">
        <f>+'[1]2016'!F8-'2016_felte_dyr'!F8</f>
        <v>0</v>
      </c>
      <c r="G67" s="75">
        <f>+'[1]2016'!G8-'2016_felte_dyr'!G8</f>
        <v>0</v>
      </c>
      <c r="H67" s="75">
        <f>+'[1]2016'!H8-'2016_felte_dyr'!H8</f>
        <v>0</v>
      </c>
      <c r="I67" s="75">
        <f>+'[1]2016'!I8-'2016_felte_dyr'!I8</f>
        <v>0</v>
      </c>
      <c r="J67" s="13">
        <f t="shared" si="6"/>
        <v>0</v>
      </c>
      <c r="K67" s="14">
        <f t="shared" si="7"/>
        <v>0</v>
      </c>
    </row>
    <row r="68" spans="1:11" x14ac:dyDescent="0.2">
      <c r="A68" s="8" t="s">
        <v>20</v>
      </c>
      <c r="B68" s="9">
        <f>200+300+155+150+200+393+75+75</f>
        <v>1548</v>
      </c>
      <c r="C68" s="10"/>
      <c r="D68" s="17">
        <f t="shared" si="5"/>
        <v>2</v>
      </c>
      <c r="E68" s="75">
        <f>+'[1]2016'!E9-'2016_felte_dyr'!E9</f>
        <v>0</v>
      </c>
      <c r="F68" s="75">
        <f>+'[1]2016'!F9-'2016_felte_dyr'!F9</f>
        <v>1</v>
      </c>
      <c r="G68" s="75">
        <f>+'[1]2016'!G9-'2016_felte_dyr'!G9</f>
        <v>0</v>
      </c>
      <c r="H68" s="75">
        <f>+'[1]2016'!H9-'2016_felte_dyr'!H9</f>
        <v>0</v>
      </c>
      <c r="I68" s="75">
        <f>+'[1]2016'!I9-'2016_felte_dyr'!I9</f>
        <v>0</v>
      </c>
      <c r="J68" s="13">
        <f t="shared" si="6"/>
        <v>1</v>
      </c>
      <c r="K68" s="14">
        <f t="shared" si="7"/>
        <v>1</v>
      </c>
    </row>
    <row r="69" spans="1:11" x14ac:dyDescent="0.2">
      <c r="A69" s="8" t="s">
        <v>21</v>
      </c>
      <c r="B69" s="9">
        <f>137+215+220+226+271</f>
        <v>1069</v>
      </c>
      <c r="C69" s="10"/>
      <c r="D69" s="17">
        <f t="shared" si="5"/>
        <v>2</v>
      </c>
      <c r="E69" s="75">
        <f>+'[1]2016'!E10-'2016_felte_dyr'!E10</f>
        <v>0</v>
      </c>
      <c r="F69" s="75">
        <f>+'[1]2016'!F10-'2016_felte_dyr'!F10</f>
        <v>0</v>
      </c>
      <c r="G69" s="75">
        <f>+'[1]2016'!G10-'2016_felte_dyr'!G10</f>
        <v>0</v>
      </c>
      <c r="H69" s="75">
        <f>+'[1]2016'!H10-'2016_felte_dyr'!H10</f>
        <v>0</v>
      </c>
      <c r="I69" s="75">
        <f>+'[1]2016'!I10-'2016_felte_dyr'!I10</f>
        <v>0</v>
      </c>
      <c r="J69" s="13">
        <f t="shared" si="6"/>
        <v>0</v>
      </c>
      <c r="K69" s="14">
        <f t="shared" si="7"/>
        <v>0</v>
      </c>
    </row>
    <row r="70" spans="1:11" x14ac:dyDescent="0.2">
      <c r="A70" s="8" t="s">
        <v>22</v>
      </c>
      <c r="B70" s="9">
        <v>1270</v>
      </c>
      <c r="C70" s="10"/>
      <c r="D70" s="17">
        <f t="shared" si="5"/>
        <v>2</v>
      </c>
      <c r="E70" s="75">
        <f>+'[1]2016'!E11-'2016_felte_dyr'!E11</f>
        <v>0</v>
      </c>
      <c r="F70" s="75">
        <f>+'[1]2016'!F11-'2016_felte_dyr'!F11</f>
        <v>0</v>
      </c>
      <c r="G70" s="75">
        <f>+'[1]2016'!G11-'2016_felte_dyr'!G11</f>
        <v>0</v>
      </c>
      <c r="H70" s="75">
        <f>+'[1]2016'!H11-'2016_felte_dyr'!H11</f>
        <v>0</v>
      </c>
      <c r="I70" s="75">
        <f>+'[1]2016'!I11-'2016_felte_dyr'!I11</f>
        <v>0</v>
      </c>
      <c r="J70" s="13">
        <f t="shared" si="6"/>
        <v>0</v>
      </c>
      <c r="K70" s="14">
        <f t="shared" si="7"/>
        <v>0</v>
      </c>
    </row>
    <row r="71" spans="1:11" x14ac:dyDescent="0.2">
      <c r="A71" s="8" t="s">
        <v>23</v>
      </c>
      <c r="B71" s="9">
        <f>26+196+15+188+10+410+360+170+1600</f>
        <v>2975</v>
      </c>
      <c r="C71" s="10"/>
      <c r="D71" s="17">
        <f t="shared" si="5"/>
        <v>4</v>
      </c>
      <c r="E71" s="75">
        <f>+'[1]2016'!E12-'2016_felte_dyr'!E12</f>
        <v>0</v>
      </c>
      <c r="F71" s="75">
        <f>+'[1]2016'!F12-'2016_felte_dyr'!F12</f>
        <v>1</v>
      </c>
      <c r="G71" s="75">
        <f>+'[1]2016'!G12-'2016_felte_dyr'!G12</f>
        <v>0</v>
      </c>
      <c r="H71" s="75">
        <f>+'[1]2016'!H12-'2016_felte_dyr'!H12</f>
        <v>0</v>
      </c>
      <c r="I71" s="75">
        <f>+'[1]2016'!I12-'2016_felte_dyr'!I12</f>
        <v>0</v>
      </c>
      <c r="J71" s="13">
        <f t="shared" si="6"/>
        <v>1</v>
      </c>
      <c r="K71" s="14">
        <f t="shared" si="7"/>
        <v>1</v>
      </c>
    </row>
    <row r="72" spans="1:11" x14ac:dyDescent="0.2">
      <c r="A72" s="8" t="s">
        <v>24</v>
      </c>
      <c r="B72" s="9">
        <v>1852</v>
      </c>
      <c r="C72" s="10"/>
      <c r="D72" s="17">
        <f t="shared" si="5"/>
        <v>4</v>
      </c>
      <c r="E72" s="75">
        <f>+'[1]2016'!E13-'2016_felte_dyr'!E13</f>
        <v>0</v>
      </c>
      <c r="F72" s="75">
        <f>+'[1]2016'!F13-'2016_felte_dyr'!F13</f>
        <v>1</v>
      </c>
      <c r="G72" s="75">
        <f>+'[1]2016'!G13-'2016_felte_dyr'!G13</f>
        <v>0</v>
      </c>
      <c r="H72" s="75">
        <f>+'[1]2016'!H13-'2016_felte_dyr'!H13</f>
        <v>0</v>
      </c>
      <c r="I72" s="75">
        <f>+'[1]2016'!I13-'2016_felte_dyr'!I13</f>
        <v>0</v>
      </c>
      <c r="J72" s="13">
        <f t="shared" si="6"/>
        <v>1</v>
      </c>
      <c r="K72" s="14">
        <f t="shared" si="7"/>
        <v>1</v>
      </c>
    </row>
    <row r="73" spans="1:11" x14ac:dyDescent="0.2">
      <c r="A73" s="8" t="s">
        <v>25</v>
      </c>
      <c r="B73" s="9">
        <f>2486+1512</f>
        <v>3998</v>
      </c>
      <c r="C73" s="10"/>
      <c r="D73" s="17">
        <f t="shared" si="5"/>
        <v>5</v>
      </c>
      <c r="E73" s="75">
        <f>+'[1]2016'!E14-'2016_felte_dyr'!E14</f>
        <v>-1</v>
      </c>
      <c r="F73" s="75">
        <f>+'[1]2016'!F14-'2016_felte_dyr'!F14</f>
        <v>-1</v>
      </c>
      <c r="G73" s="75">
        <f>+'[1]2016'!G14-'2016_felte_dyr'!G14</f>
        <v>2</v>
      </c>
      <c r="H73" s="75">
        <f>+'[1]2016'!H14-'2016_felte_dyr'!H14</f>
        <v>0</v>
      </c>
      <c r="I73" s="75">
        <f>+'[1]2016'!I14-'2016_felte_dyr'!I14</f>
        <v>0</v>
      </c>
      <c r="J73" s="13">
        <f t="shared" si="6"/>
        <v>0</v>
      </c>
      <c r="K73" s="14">
        <f t="shared" si="7"/>
        <v>0</v>
      </c>
    </row>
    <row r="74" spans="1:11" x14ac:dyDescent="0.2">
      <c r="A74" s="8" t="s">
        <v>69</v>
      </c>
      <c r="B74" s="9">
        <v>1752</v>
      </c>
      <c r="C74" s="10"/>
      <c r="D74" s="17">
        <f t="shared" si="5"/>
        <v>3</v>
      </c>
      <c r="E74" s="75">
        <f>+'[1]2016'!E15-'2016_felte_dyr'!E15</f>
        <v>0</v>
      </c>
      <c r="F74" s="75">
        <f>+'[1]2016'!F15-'2016_felte_dyr'!F15</f>
        <v>0</v>
      </c>
      <c r="G74" s="75">
        <f>+'[1]2016'!G15-'2016_felte_dyr'!G15</f>
        <v>0</v>
      </c>
      <c r="H74" s="75">
        <f>+'[1]2016'!H15-'2016_felte_dyr'!H15</f>
        <v>0</v>
      </c>
      <c r="I74" s="75">
        <f>+'[1]2016'!I15-'2016_felte_dyr'!I15</f>
        <v>0</v>
      </c>
      <c r="J74" s="13">
        <f t="shared" si="6"/>
        <v>0</v>
      </c>
      <c r="K74" s="14">
        <f t="shared" si="7"/>
        <v>0</v>
      </c>
    </row>
    <row r="75" spans="1:11" x14ac:dyDescent="0.2">
      <c r="A75" s="8" t="s">
        <v>27</v>
      </c>
      <c r="B75" s="9">
        <v>3600</v>
      </c>
      <c r="C75" s="10"/>
      <c r="D75" s="17">
        <f t="shared" si="5"/>
        <v>2</v>
      </c>
      <c r="E75" s="75">
        <f>+'[1]2016'!E16-'2016_felte_dyr'!E16</f>
        <v>1</v>
      </c>
      <c r="F75" s="75">
        <f>+'[1]2016'!F16-'2016_felte_dyr'!F16</f>
        <v>0</v>
      </c>
      <c r="G75" s="75">
        <f>+'[1]2016'!G16-'2016_felte_dyr'!G16</f>
        <v>0</v>
      </c>
      <c r="H75" s="75">
        <f>+'[1]2016'!H16-'2016_felte_dyr'!H16</f>
        <v>0</v>
      </c>
      <c r="I75" s="75">
        <f>+'[1]2016'!I16-'2016_felte_dyr'!I16</f>
        <v>0</v>
      </c>
      <c r="J75" s="13">
        <f t="shared" si="6"/>
        <v>1</v>
      </c>
      <c r="K75" s="14">
        <f t="shared" si="7"/>
        <v>1</v>
      </c>
    </row>
    <row r="76" spans="1:11" x14ac:dyDescent="0.2">
      <c r="A76" s="8" t="s">
        <v>28</v>
      </c>
      <c r="B76" s="9">
        <v>5890</v>
      </c>
      <c r="C76" s="10"/>
      <c r="D76" s="17">
        <f t="shared" si="5"/>
        <v>5</v>
      </c>
      <c r="E76" s="75">
        <f>+'[1]2016'!E17-'2016_felte_dyr'!E17</f>
        <v>0</v>
      </c>
      <c r="F76" s="75">
        <f>+'[1]2016'!F17-'2016_felte_dyr'!F17</f>
        <v>0</v>
      </c>
      <c r="G76" s="75">
        <f>+'[1]2016'!G17-'2016_felte_dyr'!G17</f>
        <v>0</v>
      </c>
      <c r="H76" s="75">
        <f>+'[1]2016'!H17-'2016_felte_dyr'!H17</f>
        <v>0</v>
      </c>
      <c r="I76" s="75">
        <f>+'[1]2016'!I17-'2016_felte_dyr'!I17</f>
        <v>0</v>
      </c>
      <c r="J76" s="13">
        <f t="shared" si="6"/>
        <v>0</v>
      </c>
      <c r="K76" s="14">
        <f t="shared" si="7"/>
        <v>0</v>
      </c>
    </row>
    <row r="77" spans="1:11" x14ac:dyDescent="0.2">
      <c r="A77" s="8" t="s">
        <v>29</v>
      </c>
      <c r="B77" s="9">
        <v>10600</v>
      </c>
      <c r="C77" s="10"/>
      <c r="D77" s="17">
        <f t="shared" si="5"/>
        <v>4</v>
      </c>
      <c r="E77" s="75">
        <f>+'[1]2016'!E18-'2016_felte_dyr'!E18</f>
        <v>1</v>
      </c>
      <c r="F77" s="75">
        <f>+'[1]2016'!F18-'2016_felte_dyr'!F18</f>
        <v>0</v>
      </c>
      <c r="G77" s="75">
        <f>+'[1]2016'!G18-'2016_felte_dyr'!G18</f>
        <v>1</v>
      </c>
      <c r="H77" s="75">
        <f>+'[1]2016'!H18-'2016_felte_dyr'!H18</f>
        <v>1</v>
      </c>
      <c r="I77" s="75">
        <f>+'[1]2016'!I18-'2016_felte_dyr'!I18</f>
        <v>1</v>
      </c>
      <c r="J77" s="13">
        <f t="shared" si="6"/>
        <v>4</v>
      </c>
      <c r="K77" s="14">
        <f t="shared" si="7"/>
        <v>4</v>
      </c>
    </row>
    <row r="78" spans="1:11" x14ac:dyDescent="0.2">
      <c r="A78" s="8" t="s">
        <v>30</v>
      </c>
      <c r="B78" s="9">
        <v>3479</v>
      </c>
      <c r="C78" s="10"/>
      <c r="D78" s="17">
        <f t="shared" si="5"/>
        <v>2</v>
      </c>
      <c r="E78" s="75">
        <f>+'[1]2016'!E19-'2016_felte_dyr'!E19</f>
        <v>1</v>
      </c>
      <c r="F78" s="75">
        <f>+'[1]2016'!F19-'2016_felte_dyr'!F19</f>
        <v>0</v>
      </c>
      <c r="G78" s="75">
        <f>+'[1]2016'!G19-'2016_felte_dyr'!G19</f>
        <v>0</v>
      </c>
      <c r="H78" s="75">
        <f>+'[1]2016'!H19-'2016_felte_dyr'!H19</f>
        <v>1</v>
      </c>
      <c r="I78" s="75">
        <f>+'[1]2016'!I19-'2016_felte_dyr'!I19</f>
        <v>0</v>
      </c>
      <c r="J78" s="13">
        <f t="shared" si="6"/>
        <v>2</v>
      </c>
      <c r="K78" s="14">
        <f t="shared" si="7"/>
        <v>2</v>
      </c>
    </row>
    <row r="79" spans="1:11" x14ac:dyDescent="0.2">
      <c r="A79" s="8" t="s">
        <v>31</v>
      </c>
      <c r="B79" s="9">
        <v>1400</v>
      </c>
      <c r="C79" s="10"/>
      <c r="D79" s="17">
        <f t="shared" si="5"/>
        <v>1</v>
      </c>
      <c r="E79" s="75">
        <f>+'[1]2016'!E20-'2016_felte_dyr'!E20</f>
        <v>0</v>
      </c>
      <c r="F79" s="75">
        <f>+'[1]2016'!F20-'2016_felte_dyr'!F20</f>
        <v>1</v>
      </c>
      <c r="G79" s="75">
        <f>+'[1]2016'!G20-'2016_felte_dyr'!G20</f>
        <v>0</v>
      </c>
      <c r="H79" s="75">
        <f>+'[1]2016'!H20-'2016_felte_dyr'!H20</f>
        <v>0</v>
      </c>
      <c r="I79" s="75">
        <f>+'[1]2016'!I20-'2016_felte_dyr'!I20</f>
        <v>0</v>
      </c>
      <c r="J79" s="13">
        <f t="shared" si="6"/>
        <v>1</v>
      </c>
      <c r="K79" s="14">
        <f t="shared" si="7"/>
        <v>1</v>
      </c>
    </row>
    <row r="80" spans="1:11" x14ac:dyDescent="0.2">
      <c r="A80" s="8" t="s">
        <v>32</v>
      </c>
      <c r="B80" s="9">
        <f>195+137+73+74+152+238+113+55+107+1150</f>
        <v>2294</v>
      </c>
      <c r="C80" s="10"/>
      <c r="D80" s="17">
        <f t="shared" si="5"/>
        <v>3</v>
      </c>
      <c r="E80" s="75">
        <f>+'[1]2016'!E21-'2016_felte_dyr'!E21</f>
        <v>0</v>
      </c>
      <c r="F80" s="75">
        <f>+'[1]2016'!F21-'2016_felte_dyr'!F21</f>
        <v>0</v>
      </c>
      <c r="G80" s="75">
        <f>+'[1]2016'!G21-'2016_felte_dyr'!G21</f>
        <v>1</v>
      </c>
      <c r="H80" s="75">
        <f>+'[1]2016'!H21-'2016_felte_dyr'!H21</f>
        <v>0</v>
      </c>
      <c r="I80" s="75">
        <f>+'[1]2016'!I21-'2016_felte_dyr'!I21</f>
        <v>0</v>
      </c>
      <c r="J80" s="13">
        <f t="shared" si="6"/>
        <v>1</v>
      </c>
      <c r="K80" s="14">
        <f t="shared" si="7"/>
        <v>1</v>
      </c>
    </row>
    <row r="81" spans="1:11" x14ac:dyDescent="0.2">
      <c r="A81" s="8" t="s">
        <v>33</v>
      </c>
      <c r="B81" s="9">
        <v>2100</v>
      </c>
      <c r="C81" s="10"/>
      <c r="D81" s="17">
        <f t="shared" si="5"/>
        <v>3</v>
      </c>
      <c r="E81" s="75">
        <f>+'[1]2016'!E22-'2016_felte_dyr'!E22</f>
        <v>0</v>
      </c>
      <c r="F81" s="75">
        <f>+'[1]2016'!F22-'2016_felte_dyr'!F22</f>
        <v>0</v>
      </c>
      <c r="G81" s="75">
        <f>+'[1]2016'!G22-'2016_felte_dyr'!G22</f>
        <v>0</v>
      </c>
      <c r="H81" s="75">
        <f>+'[1]2016'!H22-'2016_felte_dyr'!H22</f>
        <v>1</v>
      </c>
      <c r="I81" s="75">
        <f>+'[1]2016'!I22-'2016_felte_dyr'!I22</f>
        <v>0</v>
      </c>
      <c r="J81" s="13">
        <f t="shared" si="6"/>
        <v>1</v>
      </c>
      <c r="K81" s="14">
        <f t="shared" si="7"/>
        <v>1</v>
      </c>
    </row>
    <row r="82" spans="1:11" x14ac:dyDescent="0.2">
      <c r="A82" s="8" t="s">
        <v>34</v>
      </c>
      <c r="B82" s="9">
        <f>3221+382</f>
        <v>3603</v>
      </c>
      <c r="C82" s="10"/>
      <c r="D82" s="17">
        <f t="shared" si="5"/>
        <v>5</v>
      </c>
      <c r="E82" s="75">
        <f>+'[1]2016'!E23-'2016_felte_dyr'!E23</f>
        <v>1</v>
      </c>
      <c r="F82" s="75">
        <f>+'[1]2016'!F23-'2016_felte_dyr'!F23</f>
        <v>0</v>
      </c>
      <c r="G82" s="75">
        <f>+'[1]2016'!G23-'2016_felte_dyr'!G23</f>
        <v>0</v>
      </c>
      <c r="H82" s="75">
        <f>+'[1]2016'!H23-'2016_felte_dyr'!H23</f>
        <v>1</v>
      </c>
      <c r="I82" s="75">
        <f>+'[1]2016'!I23-'2016_felte_dyr'!I23</f>
        <v>0</v>
      </c>
      <c r="J82" s="13">
        <f t="shared" si="6"/>
        <v>2</v>
      </c>
      <c r="K82" s="14">
        <f t="shared" si="7"/>
        <v>2</v>
      </c>
    </row>
    <row r="83" spans="1:11" x14ac:dyDescent="0.2">
      <c r="A83" s="8" t="s">
        <v>35</v>
      </c>
      <c r="B83" s="9">
        <v>1770</v>
      </c>
      <c r="C83" s="10"/>
      <c r="D83" s="17">
        <f t="shared" si="5"/>
        <v>3</v>
      </c>
      <c r="E83" s="75">
        <f>+'[1]2016'!E24-'2016_felte_dyr'!E24</f>
        <v>1</v>
      </c>
      <c r="F83" s="75">
        <f>+'[1]2016'!F24-'2016_felte_dyr'!F24</f>
        <v>0</v>
      </c>
      <c r="G83" s="75">
        <f>+'[1]2016'!G24-'2016_felte_dyr'!G24</f>
        <v>0</v>
      </c>
      <c r="H83" s="75">
        <f>+'[1]2016'!H24-'2016_felte_dyr'!H24</f>
        <v>1</v>
      </c>
      <c r="I83" s="75">
        <f>+'[1]2016'!I24-'2016_felte_dyr'!I24</f>
        <v>0</v>
      </c>
      <c r="J83" s="13">
        <f t="shared" si="6"/>
        <v>2</v>
      </c>
      <c r="K83" s="14">
        <f t="shared" si="7"/>
        <v>2</v>
      </c>
    </row>
    <row r="84" spans="1:11" x14ac:dyDescent="0.2">
      <c r="A84" s="24" t="s">
        <v>36</v>
      </c>
      <c r="B84" s="9">
        <f>1811+85.3</f>
        <v>1896.3</v>
      </c>
      <c r="C84" s="25"/>
      <c r="D84" s="17">
        <f t="shared" si="5"/>
        <v>2</v>
      </c>
      <c r="E84" s="75">
        <f>+'[1]2016'!E25-'2016_felte_dyr'!E25</f>
        <v>0</v>
      </c>
      <c r="F84" s="75">
        <f>+'[1]2016'!F25-'2016_felte_dyr'!F25</f>
        <v>0</v>
      </c>
      <c r="G84" s="75">
        <f>+'[1]2016'!G25-'2016_felte_dyr'!G25</f>
        <v>0</v>
      </c>
      <c r="H84" s="75">
        <f>+'[1]2016'!H25-'2016_felte_dyr'!H25</f>
        <v>0</v>
      </c>
      <c r="I84" s="75">
        <f>+'[1]2016'!I25-'2016_felte_dyr'!I25</f>
        <v>0</v>
      </c>
      <c r="J84" s="13">
        <f t="shared" si="6"/>
        <v>0</v>
      </c>
      <c r="K84" s="14">
        <f t="shared" si="7"/>
        <v>0</v>
      </c>
    </row>
    <row r="85" spans="1:11" x14ac:dyDescent="0.2">
      <c r="A85" s="30" t="s">
        <v>37</v>
      </c>
      <c r="B85" s="9">
        <f>1494+120</f>
        <v>1614</v>
      </c>
      <c r="C85" s="9"/>
      <c r="D85" s="17">
        <f t="shared" si="5"/>
        <v>3</v>
      </c>
      <c r="E85" s="75">
        <f>+'[1]2016'!E26-'2016_felte_dyr'!E26</f>
        <v>0</v>
      </c>
      <c r="F85" s="75">
        <f>+'[1]2016'!F26-'2016_felte_dyr'!F26</f>
        <v>0</v>
      </c>
      <c r="G85" s="75">
        <f>+'[1]2016'!G26-'2016_felte_dyr'!G26</f>
        <v>0</v>
      </c>
      <c r="H85" s="75">
        <f>+'[1]2016'!H26-'2016_felte_dyr'!H26</f>
        <v>0</v>
      </c>
      <c r="I85" s="75">
        <f>+'[1]2016'!I26-'2016_felte_dyr'!I26</f>
        <v>0</v>
      </c>
      <c r="J85" s="13">
        <f t="shared" si="6"/>
        <v>0</v>
      </c>
      <c r="K85" s="14">
        <f t="shared" si="7"/>
        <v>0</v>
      </c>
    </row>
    <row r="86" spans="1:11" x14ac:dyDescent="0.2">
      <c r="A86" s="30" t="s">
        <v>38</v>
      </c>
      <c r="B86" s="9">
        <v>3182</v>
      </c>
      <c r="C86" s="9"/>
      <c r="D86" s="17">
        <f t="shared" si="5"/>
        <v>2</v>
      </c>
      <c r="E86" s="75">
        <f>+'[1]2016'!E27-'2016_felte_dyr'!E27</f>
        <v>1</v>
      </c>
      <c r="F86" s="75">
        <f>+'[1]2016'!F27-'2016_felte_dyr'!F27</f>
        <v>0</v>
      </c>
      <c r="G86" s="75">
        <f>+'[1]2016'!G27-'2016_felte_dyr'!G27</f>
        <v>0</v>
      </c>
      <c r="H86" s="75">
        <f>+'[1]2016'!H27-'2016_felte_dyr'!H27</f>
        <v>1</v>
      </c>
      <c r="I86" s="75">
        <f>+'[1]2016'!I27-'2016_felte_dyr'!I27</f>
        <v>0</v>
      </c>
      <c r="J86" s="13">
        <f t="shared" si="6"/>
        <v>2</v>
      </c>
      <c r="K86" s="14">
        <f t="shared" si="7"/>
        <v>2</v>
      </c>
    </row>
    <row r="87" spans="1:11" x14ac:dyDescent="0.2">
      <c r="A87" s="30" t="s">
        <v>39</v>
      </c>
      <c r="B87" s="9"/>
      <c r="C87" s="9"/>
      <c r="D87" s="76">
        <f>(16+7)-9-5-9</f>
        <v>0</v>
      </c>
      <c r="E87" s="75">
        <f>+'[1]2016'!E28-'2016_felte_dyr'!E28</f>
        <v>0</v>
      </c>
      <c r="F87" s="75">
        <f>+'[1]2016'!F28-'2016_felte_dyr'!F28</f>
        <v>0</v>
      </c>
      <c r="G87" s="75">
        <f>+'[1]2016'!G28-'2016_felte_dyr'!G28</f>
        <v>0</v>
      </c>
      <c r="H87" s="75">
        <f>+'[1]2016'!H28-'2016_felte_dyr'!H28</f>
        <v>0</v>
      </c>
      <c r="I87" s="75">
        <f>+'[1]2016'!I28-'2016_felte_dyr'!I28</f>
        <v>0</v>
      </c>
      <c r="J87" s="13">
        <f t="shared" si="6"/>
        <v>0</v>
      </c>
      <c r="K87" s="14">
        <f t="shared" si="7"/>
        <v>0</v>
      </c>
    </row>
    <row r="88" spans="1:11" x14ac:dyDescent="0.2">
      <c r="A88" s="36" t="s">
        <v>70</v>
      </c>
      <c r="B88" s="37">
        <f>SUM(B62:B86)</f>
        <v>78185.3</v>
      </c>
      <c r="C88" s="37">
        <f>SUM(C62:C85)</f>
        <v>0</v>
      </c>
      <c r="D88" s="77">
        <f t="shared" ref="D88:K88" si="8">SUM(D62:D87)</f>
        <v>89</v>
      </c>
      <c r="E88" s="39">
        <f t="shared" si="8"/>
        <v>5</v>
      </c>
      <c r="F88" s="39">
        <f t="shared" si="8"/>
        <v>1</v>
      </c>
      <c r="G88" s="39">
        <f t="shared" si="8"/>
        <v>5</v>
      </c>
      <c r="H88" s="39">
        <f t="shared" si="8"/>
        <v>9</v>
      </c>
      <c r="I88" s="39">
        <f t="shared" si="8"/>
        <v>1</v>
      </c>
      <c r="J88" s="13">
        <f t="shared" si="8"/>
        <v>21</v>
      </c>
      <c r="K88" s="78">
        <f t="shared" si="8"/>
        <v>21</v>
      </c>
    </row>
    <row r="89" spans="1:11" x14ac:dyDescent="0.2">
      <c r="A89" s="79" t="s">
        <v>71</v>
      </c>
      <c r="B89" s="40"/>
      <c r="C89" s="40"/>
      <c r="D89" s="41">
        <f>SUM(E89:I89)</f>
        <v>68</v>
      </c>
      <c r="E89" s="42">
        <f>+E41</f>
        <v>17</v>
      </c>
      <c r="F89" s="42">
        <f>+F41</f>
        <v>13</v>
      </c>
      <c r="G89" s="42">
        <f>+G41</f>
        <v>12</v>
      </c>
      <c r="H89" s="42">
        <f>+H41</f>
        <v>12</v>
      </c>
      <c r="I89" s="42">
        <f>+I41</f>
        <v>14</v>
      </c>
    </row>
    <row r="90" spans="1:11" x14ac:dyDescent="0.2">
      <c r="A90" s="79" t="s">
        <v>72</v>
      </c>
      <c r="D90" s="43">
        <f>SUM(E90:I90)</f>
        <v>89</v>
      </c>
      <c r="E90" s="43">
        <f>SUM(E88:E89)</f>
        <v>22</v>
      </c>
      <c r="F90" s="43">
        <f>SUM(F88:F89)</f>
        <v>14</v>
      </c>
      <c r="G90" s="43">
        <f>SUM(G88:G89)</f>
        <v>17</v>
      </c>
      <c r="H90" s="43">
        <f>SUM(H88:H89)</f>
        <v>21</v>
      </c>
      <c r="I90" s="43">
        <f>SUM(I88:I89)</f>
        <v>15</v>
      </c>
    </row>
    <row r="91" spans="1:11" x14ac:dyDescent="0.2">
      <c r="A91" s="40" t="s">
        <v>73</v>
      </c>
      <c r="D91" s="16">
        <f t="shared" ref="D91:I91" si="9">+D31</f>
        <v>89</v>
      </c>
      <c r="E91" s="16">
        <f t="shared" si="9"/>
        <v>19.580000000000002</v>
      </c>
      <c r="F91" s="16">
        <f t="shared" si="9"/>
        <v>15.574999999999999</v>
      </c>
      <c r="G91" s="16">
        <f t="shared" si="9"/>
        <v>15.574999999999999</v>
      </c>
      <c r="H91" s="16">
        <f t="shared" si="9"/>
        <v>19.580000000000002</v>
      </c>
      <c r="I91" s="16">
        <f t="shared" si="9"/>
        <v>18.689999999999998</v>
      </c>
    </row>
    <row r="92" spans="1:11" x14ac:dyDescent="0.2">
      <c r="A92" s="79" t="s">
        <v>74</v>
      </c>
      <c r="E92" s="80">
        <f>+E91-E90</f>
        <v>-2.4199999999999982</v>
      </c>
      <c r="F92" s="80">
        <f>+F91-F90</f>
        <v>1.5749999999999993</v>
      </c>
      <c r="G92" s="80">
        <f>+G91-G90</f>
        <v>-1.4250000000000007</v>
      </c>
      <c r="H92" s="80">
        <f>+H91-H90</f>
        <v>-1.4199999999999982</v>
      </c>
      <c r="I92" s="80">
        <f>+I91-I90</f>
        <v>3.6899999999999977</v>
      </c>
    </row>
    <row r="93" spans="1:11" x14ac:dyDescent="0.2">
      <c r="A93" s="79" t="s">
        <v>75</v>
      </c>
      <c r="E93" s="44">
        <f>+'[1]Felte_dyr samlet 2016-2020'!E49</f>
        <v>0.25</v>
      </c>
      <c r="F93" s="44">
        <f>+'[1]Felte_dyr samlet 2016-2020'!F49</f>
        <v>0.19117647058823528</v>
      </c>
      <c r="G93" s="44">
        <f>+'[1]Felte_dyr samlet 2016-2020'!G49</f>
        <v>0.17647058823529413</v>
      </c>
      <c r="H93" s="44">
        <f>+'[1]Felte_dyr samlet 2016-2020'!H49</f>
        <v>0.17647058823529413</v>
      </c>
      <c r="I93" s="44">
        <f>+'[1]Felte_dyr samlet 2016-2020'!I49</f>
        <v>0.20588235294117646</v>
      </c>
    </row>
    <row r="94" spans="1:11" x14ac:dyDescent="0.2">
      <c r="A94" s="81" t="s">
        <v>76</v>
      </c>
      <c r="B94" s="82"/>
      <c r="C94" s="82"/>
      <c r="D94" s="82"/>
      <c r="E94" s="83">
        <f>+D34</f>
        <v>0.22</v>
      </c>
      <c r="F94" s="83">
        <f>+D35</f>
        <v>0.17499999999999999</v>
      </c>
      <c r="G94" s="83">
        <f>+D36</f>
        <v>0.17499999999999999</v>
      </c>
      <c r="H94" s="83">
        <f>+D37</f>
        <v>0.22</v>
      </c>
      <c r="I94" s="83">
        <f>+D38</f>
        <v>0.21</v>
      </c>
    </row>
    <row r="95" spans="1:11" x14ac:dyDescent="0.2">
      <c r="A95" s="84" t="s">
        <v>77</v>
      </c>
      <c r="B95" s="85"/>
      <c r="C95" s="85"/>
      <c r="D95" s="85"/>
      <c r="E95" s="86">
        <f>+E94/E93-1</f>
        <v>-0.12</v>
      </c>
      <c r="F95" s="86">
        <f>+F94/F93-1</f>
        <v>-8.4615384615384648E-2</v>
      </c>
      <c r="G95" s="86">
        <f>+G94/G93-1</f>
        <v>-8.3333333333334147E-3</v>
      </c>
      <c r="H95" s="86">
        <f>+H94/H93-1</f>
        <v>0.24666666666666659</v>
      </c>
      <c r="I95" s="86">
        <f>+I94/I93-1</f>
        <v>2.0000000000000018E-2</v>
      </c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2016-12-24T11:06:32Z</dcterms:created>
  <dcterms:modified xsi:type="dcterms:W3CDTF">2016-12-24T11:07:14Z</dcterms:modified>
</cp:coreProperties>
</file>